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Users\Nehaeva.I\Documents\Прайсы\LED\VRN(ВИРОНА)\"/>
    </mc:Choice>
  </mc:AlternateContent>
  <bookViews>
    <workbookView xWindow="0" yWindow="0" windowWidth="20490" windowHeight="6855" tabRatio="884" firstSheet="2" activeTab="10"/>
  </bookViews>
  <sheets>
    <sheet name="Универсал" sheetId="2" r:id="rId1"/>
    <sheet name="Универсал Эконом" sheetId="21" r:id="rId2"/>
    <sheet name="Прожектор" sheetId="11" r:id="rId3"/>
    <sheet name="Прожектор Эконом" sheetId="22" r:id="rId4"/>
    <sheet name="Магистраль" sheetId="3" r:id="rId5"/>
    <sheet name="Магистраль Эконом" sheetId="23" r:id="rId6"/>
    <sheet name="Пром" sheetId="25" r:id="rId7"/>
    <sheet name="Парк" sheetId="14" r:id="rId8"/>
    <sheet name="Офис" sheetId="16" r:id="rId9"/>
    <sheet name="Ритейл" sheetId="24" r:id="rId10"/>
    <sheet name="Архитектура" sheetId="19" r:id="rId11"/>
    <sheet name="Данные" sheetId="10" r:id="rId12"/>
  </sheets>
  <externalReferences>
    <externalReference r:id="rId13"/>
  </externalReferences>
  <definedNames>
    <definedName name="_xlnm._FilterDatabase" localSheetId="11" hidden="1">Данные!$A$151:$A$1126</definedName>
    <definedName name="_xlnm._FilterDatabase" localSheetId="0" hidden="1">Универсал!$A$4:$Y$74</definedName>
    <definedName name="_xlnm._FilterDatabase" localSheetId="1" hidden="1">'Универсал Эконом'!$A$4:$Y$74</definedName>
    <definedName name="База" localSheetId="10">Данные!#REF!</definedName>
    <definedName name="База" localSheetId="5">Данные!#REF!</definedName>
    <definedName name="База" localSheetId="8">Данные!#REF!</definedName>
    <definedName name="База" localSheetId="7">Данные!#REF!</definedName>
    <definedName name="База" localSheetId="3">Данные!#REF!</definedName>
    <definedName name="База" localSheetId="9">Данные!#REF!</definedName>
    <definedName name="База" localSheetId="1">Данные!#REF!</definedName>
    <definedName name="База">Данные!#REF!</definedName>
    <definedName name="_xlnm.Print_Titles" localSheetId="0">Универсал!$2:$4</definedName>
    <definedName name="_xlnm.Print_Titles" localSheetId="1">'Универсал Эконом'!$2:$4</definedName>
    <definedName name="_xlnm.Print_Area" localSheetId="4">Магистраль!$A$1:$Y$55</definedName>
    <definedName name="_xlnm.Print_Area" localSheetId="5">'Магистраль Эконом'!$A$1:$Y$47</definedName>
    <definedName name="_xlnm.Print_Area" localSheetId="7">Парк!$A$1:$Y$14</definedName>
    <definedName name="_xlnm.Print_Area" localSheetId="2">Прожектор!$A$1:$Y$117</definedName>
    <definedName name="_xlnm.Print_Area" localSheetId="3">'Прожектор Эконом'!$A$1:$Y$101</definedName>
    <definedName name="_xlnm.Print_Area" localSheetId="0">Универсал!$A$1:$Y$78</definedName>
    <definedName name="_xlnm.Print_Area" localSheetId="1">'Универсал Эконом'!$A$1:$Y$75</definedName>
  </definedNames>
  <calcPr calcId="152511"/>
</workbook>
</file>

<file path=xl/calcChain.xml><?xml version="1.0" encoding="utf-8"?>
<calcChain xmlns="http://schemas.openxmlformats.org/spreadsheetml/2006/main">
  <c r="Y19" i="16" l="1"/>
  <c r="Y18" i="16"/>
  <c r="Y17" i="16"/>
  <c r="C529" i="10" l="1"/>
  <c r="V529" i="10"/>
  <c r="W529" i="10" s="1"/>
  <c r="X529" i="10" s="1"/>
  <c r="V528" i="10"/>
  <c r="W528" i="10" s="1"/>
  <c r="X528" i="10" s="1"/>
  <c r="C528" i="10"/>
  <c r="V527" i="10"/>
  <c r="W527" i="10" s="1"/>
  <c r="X527" i="10" s="1"/>
  <c r="C527" i="10"/>
  <c r="V531" i="10"/>
  <c r="W531" i="10" s="1"/>
  <c r="X531" i="10" s="1"/>
  <c r="V532" i="10"/>
  <c r="W532" i="10" s="1"/>
  <c r="X532" i="10" s="1"/>
  <c r="V533" i="10"/>
  <c r="W533" i="10"/>
  <c r="X533" i="10" s="1"/>
  <c r="C10" i="25" l="1"/>
  <c r="C22" i="23"/>
  <c r="C21" i="23"/>
  <c r="C20" i="23"/>
  <c r="C19" i="23"/>
  <c r="C18" i="23"/>
  <c r="C17" i="23"/>
  <c r="C16" i="23"/>
  <c r="C15" i="23"/>
  <c r="C14" i="23"/>
  <c r="C13" i="23"/>
  <c r="C12" i="23"/>
  <c r="C11" i="23"/>
  <c r="C40" i="22"/>
  <c r="C39" i="22"/>
  <c r="C38" i="22"/>
  <c r="C37" i="22"/>
  <c r="C36" i="22"/>
  <c r="C35" i="22"/>
  <c r="C34" i="22"/>
  <c r="C33" i="22"/>
  <c r="C32" i="22"/>
  <c r="C31" i="22"/>
  <c r="C30" i="22"/>
  <c r="C29" i="22"/>
  <c r="C28" i="22"/>
  <c r="C27" i="22"/>
  <c r="C26" i="22"/>
  <c r="C25" i="22"/>
  <c r="C24" i="22"/>
  <c r="C23" i="22"/>
  <c r="C22" i="22"/>
  <c r="C21" i="22"/>
  <c r="C20" i="22"/>
  <c r="C19" i="22"/>
  <c r="C18" i="22"/>
  <c r="C17" i="22"/>
  <c r="F10" i="25" l="1"/>
  <c r="C503" i="10"/>
  <c r="C502" i="10"/>
  <c r="C501" i="10"/>
  <c r="C500" i="10"/>
  <c r="C499" i="10"/>
  <c r="C498" i="10"/>
  <c r="C497" i="10"/>
  <c r="C496" i="10"/>
  <c r="C495" i="10"/>
  <c r="V503" i="10"/>
  <c r="V502" i="10"/>
  <c r="V501" i="10"/>
  <c r="V500" i="10"/>
  <c r="V499" i="10"/>
  <c r="V498" i="10"/>
  <c r="V497" i="10"/>
  <c r="V496" i="10"/>
  <c r="V495" i="10"/>
  <c r="W497" i="10" l="1"/>
  <c r="W501" i="10"/>
  <c r="W495" i="10"/>
  <c r="W503" i="10"/>
  <c r="W498" i="10"/>
  <c r="W499" i="10"/>
  <c r="W502" i="10"/>
  <c r="W496" i="10"/>
  <c r="W500" i="10"/>
  <c r="W13" i="25"/>
  <c r="V13" i="25"/>
  <c r="U13" i="25"/>
  <c r="S13" i="25"/>
  <c r="R13" i="25"/>
  <c r="Q13" i="25"/>
  <c r="P13" i="25"/>
  <c r="O13" i="25"/>
  <c r="N13" i="25"/>
  <c r="M13" i="25"/>
  <c r="L13" i="25"/>
  <c r="K13" i="25"/>
  <c r="J13" i="25"/>
  <c r="I13" i="25"/>
  <c r="H13" i="25"/>
  <c r="G13" i="25"/>
  <c r="F13" i="25"/>
  <c r="C13" i="25"/>
  <c r="W12" i="25"/>
  <c r="V12" i="25"/>
  <c r="U12" i="25"/>
  <c r="S12" i="25"/>
  <c r="R12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C12" i="25"/>
  <c r="W11" i="25"/>
  <c r="V11" i="25"/>
  <c r="U11" i="25"/>
  <c r="S11" i="25"/>
  <c r="R11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C11" i="25"/>
  <c r="W10" i="25"/>
  <c r="V10" i="25"/>
  <c r="U10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W9" i="25"/>
  <c r="V9" i="25"/>
  <c r="U9" i="25"/>
  <c r="S9" i="25"/>
  <c r="R9" i="25"/>
  <c r="Q9" i="25"/>
  <c r="P9" i="25"/>
  <c r="O9" i="25"/>
  <c r="N9" i="25"/>
  <c r="M9" i="25"/>
  <c r="L9" i="25"/>
  <c r="K9" i="25"/>
  <c r="J9" i="25"/>
  <c r="I9" i="25"/>
  <c r="H9" i="25"/>
  <c r="G9" i="25"/>
  <c r="F9" i="25"/>
  <c r="C9" i="25"/>
  <c r="W8" i="25"/>
  <c r="V8" i="25"/>
  <c r="U8" i="25"/>
  <c r="S8" i="25"/>
  <c r="R8" i="25"/>
  <c r="Q8" i="25"/>
  <c r="P8" i="25"/>
  <c r="O8" i="25"/>
  <c r="N8" i="25"/>
  <c r="M8" i="25"/>
  <c r="L8" i="25"/>
  <c r="K8" i="25"/>
  <c r="J8" i="25"/>
  <c r="I8" i="25"/>
  <c r="H8" i="25"/>
  <c r="G8" i="25"/>
  <c r="F8" i="25"/>
  <c r="C8" i="25"/>
  <c r="W7" i="25"/>
  <c r="V7" i="25"/>
  <c r="U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C7" i="25"/>
  <c r="W6" i="25"/>
  <c r="V6" i="25"/>
  <c r="U6" i="25"/>
  <c r="S6" i="25"/>
  <c r="R6" i="25"/>
  <c r="Q6" i="25"/>
  <c r="P6" i="25"/>
  <c r="O6" i="25"/>
  <c r="N6" i="25"/>
  <c r="M6" i="25"/>
  <c r="L6" i="25"/>
  <c r="K6" i="25"/>
  <c r="J6" i="25"/>
  <c r="I6" i="25"/>
  <c r="H6" i="25"/>
  <c r="G6" i="25"/>
  <c r="F6" i="25"/>
  <c r="C6" i="25"/>
  <c r="W5" i="25"/>
  <c r="V5" i="25"/>
  <c r="U5" i="25"/>
  <c r="S5" i="25"/>
  <c r="R5" i="25"/>
  <c r="Q5" i="25"/>
  <c r="P5" i="25"/>
  <c r="O5" i="25"/>
  <c r="N5" i="25"/>
  <c r="M5" i="25"/>
  <c r="L5" i="25"/>
  <c r="K5" i="25"/>
  <c r="J5" i="25"/>
  <c r="I5" i="25"/>
  <c r="H5" i="25"/>
  <c r="G5" i="25"/>
  <c r="F5" i="25"/>
  <c r="C5" i="25"/>
  <c r="X498" i="10" l="1"/>
  <c r="Y8" i="25" s="1"/>
  <c r="X503" i="10"/>
  <c r="Y13" i="25" s="1"/>
  <c r="X500" i="10"/>
  <c r="Y10" i="25" s="1"/>
  <c r="X495" i="10"/>
  <c r="Y5" i="25" s="1"/>
  <c r="X496" i="10"/>
  <c r="Y6" i="25" s="1"/>
  <c r="X501" i="10"/>
  <c r="Y11" i="25" s="1"/>
  <c r="X499" i="10"/>
  <c r="Y9" i="25" s="1"/>
  <c r="X502" i="10"/>
  <c r="Y12" i="25" s="1"/>
  <c r="X497" i="10"/>
  <c r="Y7" i="25" s="1"/>
  <c r="T6" i="25"/>
  <c r="T8" i="25"/>
  <c r="T12" i="25"/>
  <c r="T10" i="25"/>
  <c r="T7" i="25"/>
  <c r="E8" i="25"/>
  <c r="T5" i="25"/>
  <c r="T11" i="25"/>
  <c r="T13" i="25"/>
  <c r="E5" i="25"/>
  <c r="T9" i="25"/>
  <c r="E11" i="25"/>
  <c r="V447" i="10" l="1"/>
  <c r="W447" i="10" s="1"/>
  <c r="X447" i="10" s="1"/>
  <c r="V446" i="10"/>
  <c r="W446" i="10" s="1"/>
  <c r="X446" i="10" s="1"/>
  <c r="V445" i="10"/>
  <c r="W445" i="10" s="1"/>
  <c r="X445" i="10" s="1"/>
  <c r="V444" i="10"/>
  <c r="W444" i="10" s="1"/>
  <c r="X444" i="10" s="1"/>
  <c r="V443" i="10"/>
  <c r="W443" i="10" s="1"/>
  <c r="X443" i="10" s="1"/>
  <c r="V442" i="10"/>
  <c r="W442" i="10" s="1"/>
  <c r="X442" i="10" s="1"/>
  <c r="V270" i="10"/>
  <c r="W270" i="10" s="1"/>
  <c r="X270" i="10" s="1"/>
  <c r="V269" i="10"/>
  <c r="W269" i="10" s="1"/>
  <c r="X269" i="10" s="1"/>
  <c r="V268" i="10"/>
  <c r="W268" i="10" s="1"/>
  <c r="X268" i="10" s="1"/>
  <c r="V267" i="10"/>
  <c r="W267" i="10" s="1"/>
  <c r="X267" i="10" s="1"/>
  <c r="V266" i="10"/>
  <c r="W266" i="10" s="1"/>
  <c r="X266" i="10" s="1"/>
  <c r="V265" i="10"/>
  <c r="W265" i="10" s="1"/>
  <c r="X265" i="10" s="1"/>
  <c r="W10" i="23"/>
  <c r="V10" i="23"/>
  <c r="U10" i="23"/>
  <c r="S10" i="23"/>
  <c r="R10" i="23"/>
  <c r="Q10" i="23"/>
  <c r="P10" i="23"/>
  <c r="O10" i="23"/>
  <c r="N10" i="23"/>
  <c r="M10" i="23"/>
  <c r="L10" i="23"/>
  <c r="K10" i="23"/>
  <c r="J10" i="23"/>
  <c r="I10" i="23"/>
  <c r="H10" i="23"/>
  <c r="G10" i="23"/>
  <c r="F10" i="23"/>
  <c r="C10" i="23"/>
  <c r="W9" i="23"/>
  <c r="V9" i="23"/>
  <c r="U9" i="23"/>
  <c r="S9" i="23"/>
  <c r="R9" i="23"/>
  <c r="Q9" i="23"/>
  <c r="P9" i="23"/>
  <c r="O9" i="23"/>
  <c r="N9" i="23"/>
  <c r="M9" i="23"/>
  <c r="L9" i="23"/>
  <c r="K9" i="23"/>
  <c r="J9" i="23"/>
  <c r="I9" i="23"/>
  <c r="H9" i="23"/>
  <c r="G9" i="23"/>
  <c r="F9" i="23"/>
  <c r="C9" i="23"/>
  <c r="W8" i="23"/>
  <c r="V8" i="23"/>
  <c r="U8" i="23"/>
  <c r="S8" i="23"/>
  <c r="R8" i="23"/>
  <c r="Q8" i="23"/>
  <c r="P8" i="23"/>
  <c r="O8" i="23"/>
  <c r="N8" i="23"/>
  <c r="M8" i="23"/>
  <c r="L8" i="23"/>
  <c r="K8" i="23"/>
  <c r="J8" i="23"/>
  <c r="I8" i="23"/>
  <c r="H8" i="23"/>
  <c r="G8" i="23"/>
  <c r="F8" i="23"/>
  <c r="C8" i="23"/>
  <c r="W7" i="23"/>
  <c r="V7" i="23"/>
  <c r="U7" i="23"/>
  <c r="S7" i="23"/>
  <c r="R7" i="23"/>
  <c r="Q7" i="23"/>
  <c r="P7" i="23"/>
  <c r="O7" i="23"/>
  <c r="N7" i="23"/>
  <c r="M7" i="23"/>
  <c r="L7" i="23"/>
  <c r="K7" i="23"/>
  <c r="J7" i="23"/>
  <c r="I7" i="23"/>
  <c r="H7" i="23"/>
  <c r="G7" i="23"/>
  <c r="F7" i="23"/>
  <c r="C7" i="23"/>
  <c r="W6" i="23"/>
  <c r="V6" i="23"/>
  <c r="U6" i="23"/>
  <c r="S6" i="23"/>
  <c r="R6" i="23"/>
  <c r="Q6" i="23"/>
  <c r="P6" i="23"/>
  <c r="O6" i="23"/>
  <c r="N6" i="23"/>
  <c r="M6" i="23"/>
  <c r="L6" i="23"/>
  <c r="K6" i="23"/>
  <c r="J6" i="23"/>
  <c r="I6" i="23"/>
  <c r="H6" i="23"/>
  <c r="G6" i="23"/>
  <c r="F6" i="23"/>
  <c r="C6" i="23"/>
  <c r="W5" i="23"/>
  <c r="V5" i="23"/>
  <c r="U5" i="23"/>
  <c r="S5" i="23"/>
  <c r="R5" i="23"/>
  <c r="Q5" i="23"/>
  <c r="P5" i="23"/>
  <c r="O5" i="23"/>
  <c r="N5" i="23"/>
  <c r="M5" i="23"/>
  <c r="L5" i="23"/>
  <c r="K5" i="23"/>
  <c r="J5" i="23"/>
  <c r="I5" i="23"/>
  <c r="H5" i="23"/>
  <c r="G5" i="23"/>
  <c r="F5" i="23"/>
  <c r="C5" i="23"/>
  <c r="W10" i="22"/>
  <c r="V10" i="22"/>
  <c r="U10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C10" i="22"/>
  <c r="W9" i="22"/>
  <c r="V9" i="22"/>
  <c r="U9" i="22"/>
  <c r="S9" i="22"/>
  <c r="R9" i="22"/>
  <c r="Q9" i="22"/>
  <c r="P9" i="22"/>
  <c r="O9" i="22"/>
  <c r="N9" i="22"/>
  <c r="M9" i="22"/>
  <c r="L9" i="22"/>
  <c r="K9" i="22"/>
  <c r="J9" i="22"/>
  <c r="I9" i="22"/>
  <c r="H9" i="22"/>
  <c r="G9" i="22"/>
  <c r="F9" i="22"/>
  <c r="C9" i="22"/>
  <c r="W8" i="22"/>
  <c r="V8" i="22"/>
  <c r="U8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C8" i="22"/>
  <c r="W7" i="22"/>
  <c r="V7" i="22"/>
  <c r="U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C7" i="22"/>
  <c r="Y6" i="22"/>
  <c r="W6" i="22"/>
  <c r="V6" i="22"/>
  <c r="U6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C6" i="22"/>
  <c r="W5" i="22"/>
  <c r="V5" i="22"/>
  <c r="U5" i="22"/>
  <c r="S5" i="22"/>
  <c r="R5" i="22"/>
  <c r="Q5" i="22"/>
  <c r="P5" i="22"/>
  <c r="O5" i="22"/>
  <c r="N5" i="22"/>
  <c r="M5" i="22"/>
  <c r="L5" i="22"/>
  <c r="K5" i="22"/>
  <c r="J5" i="22"/>
  <c r="I5" i="22"/>
  <c r="H5" i="22"/>
  <c r="G5" i="22"/>
  <c r="F5" i="22"/>
  <c r="C5" i="22"/>
  <c r="V272" i="10"/>
  <c r="W272" i="10" s="1"/>
  <c r="X272" i="10" s="1"/>
  <c r="Y5" i="22" s="1"/>
  <c r="V273" i="10"/>
  <c r="W273" i="10" s="1"/>
  <c r="X273" i="10" s="1"/>
  <c r="Y8" i="22" s="1"/>
  <c r="V274" i="10"/>
  <c r="W274" i="10" s="1"/>
  <c r="X274" i="10" s="1"/>
  <c r="V275" i="10"/>
  <c r="W275" i="10" s="1"/>
  <c r="X275" i="10" s="1"/>
  <c r="Y9" i="22" s="1"/>
  <c r="V276" i="10"/>
  <c r="W276" i="10" s="1"/>
  <c r="X276" i="10" s="1"/>
  <c r="Y7" i="22" s="1"/>
  <c r="V277" i="10"/>
  <c r="W277" i="10" s="1"/>
  <c r="X277" i="10" s="1"/>
  <c r="Y10" i="22" s="1"/>
  <c r="V449" i="10"/>
  <c r="W449" i="10" s="1"/>
  <c r="X449" i="10" s="1"/>
  <c r="Y5" i="23" s="1"/>
  <c r="V450" i="10"/>
  <c r="W450" i="10" s="1"/>
  <c r="X450" i="10" s="1"/>
  <c r="Y8" i="23" s="1"/>
  <c r="V451" i="10"/>
  <c r="W451" i="10" s="1"/>
  <c r="X451" i="10" s="1"/>
  <c r="V452" i="10"/>
  <c r="W452" i="10" s="1"/>
  <c r="X452" i="10" s="1"/>
  <c r="Y9" i="23" s="1"/>
  <c r="V453" i="10"/>
  <c r="W453" i="10" s="1"/>
  <c r="X453" i="10" s="1"/>
  <c r="Y7" i="23" s="1"/>
  <c r="V454" i="10"/>
  <c r="W454" i="10" s="1"/>
  <c r="X454" i="10" s="1"/>
  <c r="Y10" i="23" s="1"/>
  <c r="Y6" i="23" l="1"/>
  <c r="T9" i="22"/>
  <c r="T10" i="23"/>
  <c r="T6" i="22"/>
  <c r="T5" i="23"/>
  <c r="T7" i="23"/>
  <c r="E8" i="22"/>
  <c r="T10" i="22"/>
  <c r="T7" i="22"/>
  <c r="E5" i="22"/>
  <c r="E5" i="23"/>
  <c r="T9" i="23"/>
  <c r="E8" i="23"/>
  <c r="T8" i="23"/>
  <c r="T5" i="22"/>
  <c r="T8" i="22"/>
  <c r="T6" i="23"/>
  <c r="C71" i="21"/>
  <c r="F71" i="21"/>
  <c r="G71" i="21"/>
  <c r="H71" i="21"/>
  <c r="I71" i="21"/>
  <c r="J71" i="21"/>
  <c r="K71" i="21"/>
  <c r="L71" i="21"/>
  <c r="M71" i="21"/>
  <c r="N71" i="21"/>
  <c r="O71" i="21"/>
  <c r="P71" i="21"/>
  <c r="Q71" i="21"/>
  <c r="R71" i="21"/>
  <c r="U71" i="21"/>
  <c r="V71" i="21"/>
  <c r="W71" i="21"/>
  <c r="W345" i="10" l="1"/>
  <c r="X345" i="10" s="1"/>
  <c r="W341" i="10"/>
  <c r="X341" i="10" s="1"/>
  <c r="W340" i="10"/>
  <c r="X340" i="10" s="1"/>
  <c r="W312" i="10"/>
  <c r="X312" i="10" s="1"/>
  <c r="V491" i="10"/>
  <c r="W491" i="10" s="1"/>
  <c r="X491" i="10" s="1"/>
  <c r="V490" i="10"/>
  <c r="W490" i="10" s="1"/>
  <c r="X490" i="10" s="1"/>
  <c r="V487" i="10"/>
  <c r="W487" i="10" s="1"/>
  <c r="X487" i="10" s="1"/>
  <c r="V486" i="10"/>
  <c r="W486" i="10" s="1"/>
  <c r="X486" i="10" s="1"/>
  <c r="V483" i="10"/>
  <c r="W483" i="10" s="1"/>
  <c r="X483" i="10" s="1"/>
  <c r="V482" i="10"/>
  <c r="W482" i="10" s="1"/>
  <c r="X482" i="10" s="1"/>
  <c r="V478" i="10"/>
  <c r="W478" i="10" s="1"/>
  <c r="X478" i="10" s="1"/>
  <c r="V477" i="10"/>
  <c r="W477" i="10" s="1"/>
  <c r="X477" i="10" s="1"/>
  <c r="V457" i="10"/>
  <c r="W457" i="10" s="1"/>
  <c r="X457" i="10" s="1"/>
  <c r="V456" i="10"/>
  <c r="W456" i="10" s="1"/>
  <c r="X456" i="10" s="1"/>
  <c r="V382" i="10"/>
  <c r="W382" i="10" s="1"/>
  <c r="X382" i="10" s="1"/>
  <c r="V381" i="10"/>
  <c r="W381" i="10" s="1"/>
  <c r="X381" i="10" s="1"/>
  <c r="V378" i="10"/>
  <c r="W378" i="10" s="1"/>
  <c r="X378" i="10" s="1"/>
  <c r="V377" i="10"/>
  <c r="W377" i="10" s="1"/>
  <c r="X377" i="10" s="1"/>
  <c r="V369" i="10"/>
  <c r="W369" i="10" s="1"/>
  <c r="X369" i="10" s="1"/>
  <c r="V368" i="10"/>
  <c r="W368" i="10" s="1"/>
  <c r="X368" i="10" s="1"/>
  <c r="V365" i="10"/>
  <c r="W365" i="10" s="1"/>
  <c r="X365" i="10" s="1"/>
  <c r="V364" i="10"/>
  <c r="W364" i="10" s="1"/>
  <c r="X364" i="10" s="1"/>
  <c r="V361" i="10"/>
  <c r="W361" i="10" s="1"/>
  <c r="V360" i="10"/>
  <c r="W360" i="10" s="1"/>
  <c r="V349" i="10"/>
  <c r="W349" i="10" s="1"/>
  <c r="X349" i="10" s="1"/>
  <c r="V348" i="10"/>
  <c r="W348" i="10" s="1"/>
  <c r="X348" i="10" s="1"/>
  <c r="V345" i="10"/>
  <c r="V344" i="10"/>
  <c r="W344" i="10" s="1"/>
  <c r="X344" i="10" s="1"/>
  <c r="V341" i="10"/>
  <c r="V340" i="10"/>
  <c r="V336" i="10"/>
  <c r="W336" i="10" s="1"/>
  <c r="X336" i="10" s="1"/>
  <c r="V335" i="10"/>
  <c r="W335" i="10" s="1"/>
  <c r="X335" i="10" s="1"/>
  <c r="V332" i="10"/>
  <c r="W332" i="10" s="1"/>
  <c r="X332" i="10" s="1"/>
  <c r="V331" i="10"/>
  <c r="W331" i="10" s="1"/>
  <c r="X331" i="10" s="1"/>
  <c r="V328" i="10"/>
  <c r="W328" i="10" s="1"/>
  <c r="V327" i="10"/>
  <c r="W327" i="10" s="1"/>
  <c r="V316" i="10"/>
  <c r="W316" i="10" s="1"/>
  <c r="X316" i="10" s="1"/>
  <c r="V315" i="10"/>
  <c r="W315" i="10" s="1"/>
  <c r="X315" i="10" s="1"/>
  <c r="V312" i="10"/>
  <c r="V311" i="10"/>
  <c r="W311" i="10" s="1"/>
  <c r="X311" i="10" s="1"/>
  <c r="V308" i="10"/>
  <c r="W308" i="10" s="1"/>
  <c r="X308" i="10" s="1"/>
  <c r="V307" i="10"/>
  <c r="W307" i="10" s="1"/>
  <c r="X307" i="10" s="1"/>
  <c r="V303" i="10"/>
  <c r="W303" i="10" s="1"/>
  <c r="X303" i="10" s="1"/>
  <c r="V302" i="10"/>
  <c r="W302" i="10" s="1"/>
  <c r="X302" i="10" s="1"/>
  <c r="V299" i="10"/>
  <c r="W299" i="10" s="1"/>
  <c r="X299" i="10" s="1"/>
  <c r="V298" i="10"/>
  <c r="W298" i="10" s="1"/>
  <c r="X298" i="10" s="1"/>
  <c r="V295" i="10"/>
  <c r="W295" i="10" s="1"/>
  <c r="X295" i="10" s="1"/>
  <c r="V294" i="10"/>
  <c r="W294" i="10" s="1"/>
  <c r="X294" i="10" s="1"/>
  <c r="V374" i="10"/>
  <c r="W374" i="10" s="1"/>
  <c r="X374" i="10" s="1"/>
  <c r="V373" i="10"/>
  <c r="W373" i="10" s="1"/>
  <c r="X373" i="10" s="1"/>
  <c r="V474" i="10"/>
  <c r="W474" i="10" s="1"/>
  <c r="X474" i="10" s="1"/>
  <c r="V473" i="10"/>
  <c r="W473" i="10" s="1"/>
  <c r="X473" i="10" s="1"/>
  <c r="V470" i="10"/>
  <c r="W470" i="10" s="1"/>
  <c r="X470" i="10" s="1"/>
  <c r="V469" i="10"/>
  <c r="W469" i="10" s="1"/>
  <c r="X469" i="10" s="1"/>
  <c r="V465" i="10"/>
  <c r="W465" i="10" s="1"/>
  <c r="X465" i="10" s="1"/>
  <c r="V464" i="10"/>
  <c r="W464" i="10" s="1"/>
  <c r="X464" i="10" s="1"/>
  <c r="V461" i="10"/>
  <c r="W461" i="10" s="1"/>
  <c r="X461" i="10" s="1"/>
  <c r="V460" i="10"/>
  <c r="W460" i="10" s="1"/>
  <c r="X460" i="10" s="1"/>
  <c r="W46" i="23" l="1"/>
  <c r="V46" i="23"/>
  <c r="U46" i="23"/>
  <c r="Q46" i="23"/>
  <c r="P46" i="23"/>
  <c r="O46" i="23"/>
  <c r="N46" i="23"/>
  <c r="M46" i="23"/>
  <c r="L46" i="23"/>
  <c r="K46" i="23"/>
  <c r="J46" i="23"/>
  <c r="I46" i="23"/>
  <c r="H46" i="23"/>
  <c r="G46" i="23"/>
  <c r="F46" i="23"/>
  <c r="C46" i="23"/>
  <c r="Y45" i="23"/>
  <c r="W45" i="23"/>
  <c r="V45" i="23"/>
  <c r="U45" i="23"/>
  <c r="S45" i="23"/>
  <c r="R45" i="23"/>
  <c r="Q45" i="23"/>
  <c r="P45" i="23"/>
  <c r="O45" i="23"/>
  <c r="N45" i="23"/>
  <c r="M45" i="23"/>
  <c r="L45" i="23"/>
  <c r="K45" i="23"/>
  <c r="J45" i="23"/>
  <c r="I45" i="23"/>
  <c r="H45" i="23"/>
  <c r="G45" i="23"/>
  <c r="F45" i="23"/>
  <c r="C45" i="23"/>
  <c r="W44" i="23"/>
  <c r="V44" i="23"/>
  <c r="U44" i="23"/>
  <c r="Q44" i="23"/>
  <c r="P44" i="23"/>
  <c r="O44" i="23"/>
  <c r="N44" i="23"/>
  <c r="M44" i="23"/>
  <c r="L44" i="23"/>
  <c r="K44" i="23"/>
  <c r="J44" i="23"/>
  <c r="I44" i="23"/>
  <c r="H44" i="23"/>
  <c r="G44" i="23"/>
  <c r="F44" i="23"/>
  <c r="C44" i="23"/>
  <c r="Y43" i="23"/>
  <c r="W43" i="23"/>
  <c r="V43" i="23"/>
  <c r="U43" i="23"/>
  <c r="S43" i="23"/>
  <c r="R43" i="23"/>
  <c r="Q43" i="23"/>
  <c r="P43" i="23"/>
  <c r="O43" i="23"/>
  <c r="N43" i="23"/>
  <c r="M43" i="23"/>
  <c r="L43" i="23"/>
  <c r="K43" i="23"/>
  <c r="J43" i="23"/>
  <c r="I43" i="23"/>
  <c r="H43" i="23"/>
  <c r="G43" i="23"/>
  <c r="F43" i="23"/>
  <c r="C43" i="23"/>
  <c r="W42" i="23"/>
  <c r="V42" i="23"/>
  <c r="U42" i="23"/>
  <c r="Q42" i="23"/>
  <c r="P42" i="23"/>
  <c r="O42" i="23"/>
  <c r="N42" i="23"/>
  <c r="M42" i="23"/>
  <c r="L42" i="23"/>
  <c r="K42" i="23"/>
  <c r="J42" i="23"/>
  <c r="I42" i="23"/>
  <c r="H42" i="23"/>
  <c r="G42" i="23"/>
  <c r="F42" i="23"/>
  <c r="C42" i="23"/>
  <c r="Y41" i="23"/>
  <c r="W41" i="23"/>
  <c r="V41" i="23"/>
  <c r="U41" i="23"/>
  <c r="S41" i="23"/>
  <c r="R41" i="23"/>
  <c r="Q41" i="23"/>
  <c r="P41" i="23"/>
  <c r="O41" i="23"/>
  <c r="N41" i="23"/>
  <c r="M41" i="23"/>
  <c r="L41" i="23"/>
  <c r="K41" i="23"/>
  <c r="J41" i="23"/>
  <c r="I41" i="23"/>
  <c r="H41" i="23"/>
  <c r="G41" i="23"/>
  <c r="F41" i="23"/>
  <c r="C41" i="23"/>
  <c r="W40" i="23"/>
  <c r="V40" i="23"/>
  <c r="U40" i="23"/>
  <c r="Q40" i="23"/>
  <c r="P40" i="23"/>
  <c r="O40" i="23"/>
  <c r="N40" i="23"/>
  <c r="M40" i="23"/>
  <c r="L40" i="23"/>
  <c r="K40" i="23"/>
  <c r="J40" i="23"/>
  <c r="I40" i="23"/>
  <c r="H40" i="23"/>
  <c r="G40" i="23"/>
  <c r="F40" i="23"/>
  <c r="C40" i="23"/>
  <c r="Y39" i="23"/>
  <c r="W39" i="23"/>
  <c r="V39" i="23"/>
  <c r="U39" i="23"/>
  <c r="S39" i="23"/>
  <c r="R39" i="23"/>
  <c r="Q39" i="23"/>
  <c r="P39" i="23"/>
  <c r="O39" i="23"/>
  <c r="N39" i="23"/>
  <c r="M39" i="23"/>
  <c r="L39" i="23"/>
  <c r="K39" i="23"/>
  <c r="J39" i="23"/>
  <c r="I39" i="23"/>
  <c r="H39" i="23"/>
  <c r="G39" i="23"/>
  <c r="F39" i="23"/>
  <c r="C39" i="23"/>
  <c r="W38" i="23"/>
  <c r="V38" i="23"/>
  <c r="U38" i="23"/>
  <c r="Q38" i="23"/>
  <c r="P38" i="23"/>
  <c r="O38" i="23"/>
  <c r="N38" i="23"/>
  <c r="M38" i="23"/>
  <c r="L38" i="23"/>
  <c r="K38" i="23"/>
  <c r="J38" i="23"/>
  <c r="I38" i="23"/>
  <c r="H38" i="23"/>
  <c r="G38" i="23"/>
  <c r="F38" i="23"/>
  <c r="C38" i="23"/>
  <c r="Y37" i="23"/>
  <c r="W37" i="23"/>
  <c r="V37" i="23"/>
  <c r="U37" i="23"/>
  <c r="S37" i="23"/>
  <c r="R37" i="23"/>
  <c r="Q37" i="23"/>
  <c r="P37" i="23"/>
  <c r="O37" i="23"/>
  <c r="N37" i="23"/>
  <c r="M37" i="23"/>
  <c r="L37" i="23"/>
  <c r="K37" i="23"/>
  <c r="J37" i="23"/>
  <c r="I37" i="23"/>
  <c r="H37" i="23"/>
  <c r="G37" i="23"/>
  <c r="F37" i="23"/>
  <c r="C37" i="23"/>
  <c r="W36" i="23"/>
  <c r="V36" i="23"/>
  <c r="U36" i="23"/>
  <c r="Q36" i="23"/>
  <c r="P36" i="23"/>
  <c r="O36" i="23"/>
  <c r="N36" i="23"/>
  <c r="M36" i="23"/>
  <c r="L36" i="23"/>
  <c r="K36" i="23"/>
  <c r="J36" i="23"/>
  <c r="I36" i="23"/>
  <c r="H36" i="23"/>
  <c r="G36" i="23"/>
  <c r="F36" i="23"/>
  <c r="C36" i="23"/>
  <c r="Y35" i="23"/>
  <c r="W35" i="23"/>
  <c r="V35" i="23"/>
  <c r="U35" i="23"/>
  <c r="S35" i="23"/>
  <c r="R35" i="23"/>
  <c r="Q35" i="23"/>
  <c r="P35" i="23"/>
  <c r="O35" i="23"/>
  <c r="N35" i="23"/>
  <c r="M35" i="23"/>
  <c r="L35" i="23"/>
  <c r="K35" i="23"/>
  <c r="J35" i="23"/>
  <c r="I35" i="23"/>
  <c r="H35" i="23"/>
  <c r="G35" i="23"/>
  <c r="F35" i="23"/>
  <c r="C35" i="23"/>
  <c r="W34" i="23"/>
  <c r="V34" i="23"/>
  <c r="U34" i="23"/>
  <c r="Q34" i="23"/>
  <c r="P34" i="23"/>
  <c r="O34" i="23"/>
  <c r="N34" i="23"/>
  <c r="M34" i="23"/>
  <c r="L34" i="23"/>
  <c r="K34" i="23"/>
  <c r="J34" i="23"/>
  <c r="I34" i="23"/>
  <c r="H34" i="23"/>
  <c r="G34" i="23"/>
  <c r="F34" i="23"/>
  <c r="C34" i="23"/>
  <c r="Y33" i="23"/>
  <c r="W33" i="23"/>
  <c r="V33" i="23"/>
  <c r="U33" i="23"/>
  <c r="S33" i="23"/>
  <c r="R33" i="23"/>
  <c r="Q33" i="23"/>
  <c r="P33" i="23"/>
  <c r="O33" i="23"/>
  <c r="N33" i="23"/>
  <c r="M33" i="23"/>
  <c r="L33" i="23"/>
  <c r="K33" i="23"/>
  <c r="J33" i="23"/>
  <c r="I33" i="23"/>
  <c r="H33" i="23"/>
  <c r="G33" i="23"/>
  <c r="F33" i="23"/>
  <c r="C33" i="23"/>
  <c r="W32" i="23"/>
  <c r="V32" i="23"/>
  <c r="U32" i="23"/>
  <c r="Q32" i="23"/>
  <c r="P32" i="23"/>
  <c r="O32" i="23"/>
  <c r="N32" i="23"/>
  <c r="M32" i="23"/>
  <c r="L32" i="23"/>
  <c r="K32" i="23"/>
  <c r="J32" i="23"/>
  <c r="I32" i="23"/>
  <c r="H32" i="23"/>
  <c r="G32" i="23"/>
  <c r="F32" i="23"/>
  <c r="C32" i="23"/>
  <c r="Y31" i="23"/>
  <c r="W31" i="23"/>
  <c r="V31" i="23"/>
  <c r="U31" i="23"/>
  <c r="S31" i="23"/>
  <c r="R31" i="23"/>
  <c r="Q31" i="23"/>
  <c r="P31" i="23"/>
  <c r="O31" i="23"/>
  <c r="N31" i="23"/>
  <c r="M31" i="23"/>
  <c r="L31" i="23"/>
  <c r="K31" i="23"/>
  <c r="J31" i="23"/>
  <c r="I31" i="23"/>
  <c r="H31" i="23"/>
  <c r="G31" i="23"/>
  <c r="F31" i="23"/>
  <c r="C31" i="23"/>
  <c r="W30" i="23"/>
  <c r="V30" i="23"/>
  <c r="U30" i="23"/>
  <c r="Q30" i="23"/>
  <c r="P30" i="23"/>
  <c r="O30" i="23"/>
  <c r="N30" i="23"/>
  <c r="M30" i="23"/>
  <c r="L30" i="23"/>
  <c r="K30" i="23"/>
  <c r="J30" i="23"/>
  <c r="I30" i="23"/>
  <c r="H30" i="23"/>
  <c r="G30" i="23"/>
  <c r="F30" i="23"/>
  <c r="C30" i="23"/>
  <c r="Y29" i="23"/>
  <c r="W29" i="23"/>
  <c r="V29" i="23"/>
  <c r="U29" i="23"/>
  <c r="S29" i="23"/>
  <c r="R29" i="23"/>
  <c r="Q29" i="23"/>
  <c r="P29" i="23"/>
  <c r="O29" i="23"/>
  <c r="N29" i="23"/>
  <c r="M29" i="23"/>
  <c r="L29" i="23"/>
  <c r="K29" i="23"/>
  <c r="J29" i="23"/>
  <c r="I29" i="23"/>
  <c r="H29" i="23"/>
  <c r="G29" i="23"/>
  <c r="F29" i="23"/>
  <c r="C29" i="23"/>
  <c r="W28" i="23"/>
  <c r="V28" i="23"/>
  <c r="U28" i="23"/>
  <c r="Q28" i="23"/>
  <c r="P28" i="23"/>
  <c r="O28" i="23"/>
  <c r="N28" i="23"/>
  <c r="M28" i="23"/>
  <c r="L28" i="23"/>
  <c r="K28" i="23"/>
  <c r="J28" i="23"/>
  <c r="I28" i="23"/>
  <c r="H28" i="23"/>
  <c r="G28" i="23"/>
  <c r="F28" i="23"/>
  <c r="C28" i="23"/>
  <c r="Y27" i="23"/>
  <c r="W27" i="23"/>
  <c r="V27" i="23"/>
  <c r="U27" i="23"/>
  <c r="S27" i="23"/>
  <c r="R27" i="23"/>
  <c r="Q27" i="23"/>
  <c r="P27" i="23"/>
  <c r="O27" i="23"/>
  <c r="N27" i="23"/>
  <c r="M27" i="23"/>
  <c r="L27" i="23"/>
  <c r="K27" i="23"/>
  <c r="J27" i="23"/>
  <c r="I27" i="23"/>
  <c r="H27" i="23"/>
  <c r="G27" i="23"/>
  <c r="F27" i="23"/>
  <c r="C27" i="23"/>
  <c r="W26" i="23"/>
  <c r="V26" i="23"/>
  <c r="U26" i="23"/>
  <c r="Q26" i="23"/>
  <c r="P26" i="23"/>
  <c r="O26" i="23"/>
  <c r="N26" i="23"/>
  <c r="M26" i="23"/>
  <c r="L26" i="23"/>
  <c r="K26" i="23"/>
  <c r="J26" i="23"/>
  <c r="I26" i="23"/>
  <c r="H26" i="23"/>
  <c r="G26" i="23"/>
  <c r="F26" i="23"/>
  <c r="C26" i="23"/>
  <c r="Y25" i="23"/>
  <c r="W25" i="23"/>
  <c r="V25" i="23"/>
  <c r="U25" i="23"/>
  <c r="S25" i="23"/>
  <c r="R25" i="23"/>
  <c r="Q25" i="23"/>
  <c r="P25" i="23"/>
  <c r="O25" i="23"/>
  <c r="N25" i="23"/>
  <c r="M25" i="23"/>
  <c r="L25" i="23"/>
  <c r="K25" i="23"/>
  <c r="J25" i="23"/>
  <c r="I25" i="23"/>
  <c r="H25" i="23"/>
  <c r="G25" i="23"/>
  <c r="F25" i="23"/>
  <c r="C25" i="23"/>
  <c r="W24" i="23"/>
  <c r="V24" i="23"/>
  <c r="U24" i="23"/>
  <c r="Q24" i="23"/>
  <c r="P24" i="23"/>
  <c r="O24" i="23"/>
  <c r="N24" i="23"/>
  <c r="M24" i="23"/>
  <c r="L24" i="23"/>
  <c r="K24" i="23"/>
  <c r="J24" i="23"/>
  <c r="I24" i="23"/>
  <c r="H24" i="23"/>
  <c r="G24" i="23"/>
  <c r="F24" i="23"/>
  <c r="C24" i="23"/>
  <c r="Y23" i="23"/>
  <c r="W23" i="23"/>
  <c r="V23" i="23"/>
  <c r="U23" i="23"/>
  <c r="S23" i="23"/>
  <c r="R23" i="23"/>
  <c r="Q23" i="23"/>
  <c r="P23" i="23"/>
  <c r="O23" i="23"/>
  <c r="N23" i="23"/>
  <c r="M23" i="23"/>
  <c r="L23" i="23"/>
  <c r="K23" i="23"/>
  <c r="J23" i="23"/>
  <c r="I23" i="23"/>
  <c r="H23" i="23"/>
  <c r="G23" i="23"/>
  <c r="F23" i="23"/>
  <c r="C23" i="23"/>
  <c r="W22" i="23"/>
  <c r="V22" i="23"/>
  <c r="U22" i="23"/>
  <c r="Q22" i="23"/>
  <c r="P22" i="23"/>
  <c r="O22" i="23"/>
  <c r="N22" i="23"/>
  <c r="M22" i="23"/>
  <c r="L22" i="23"/>
  <c r="K22" i="23"/>
  <c r="J22" i="23"/>
  <c r="I22" i="23"/>
  <c r="H22" i="23"/>
  <c r="G22" i="23"/>
  <c r="F22" i="23"/>
  <c r="Y21" i="23"/>
  <c r="W21" i="23"/>
  <c r="V21" i="23"/>
  <c r="U21" i="23"/>
  <c r="S21" i="23"/>
  <c r="R21" i="23"/>
  <c r="Q21" i="23"/>
  <c r="P21" i="23"/>
  <c r="O21" i="23"/>
  <c r="N21" i="23"/>
  <c r="M21" i="23"/>
  <c r="L21" i="23"/>
  <c r="K21" i="23"/>
  <c r="J21" i="23"/>
  <c r="I21" i="23"/>
  <c r="H21" i="23"/>
  <c r="G21" i="23"/>
  <c r="F21" i="23"/>
  <c r="W20" i="23"/>
  <c r="V20" i="23"/>
  <c r="U20" i="23"/>
  <c r="Q20" i="23"/>
  <c r="P20" i="23"/>
  <c r="O20" i="23"/>
  <c r="N20" i="23"/>
  <c r="M20" i="23"/>
  <c r="L20" i="23"/>
  <c r="K20" i="23"/>
  <c r="J20" i="23"/>
  <c r="I20" i="23"/>
  <c r="H20" i="23"/>
  <c r="G20" i="23"/>
  <c r="F20" i="23"/>
  <c r="Y19" i="23"/>
  <c r="W19" i="23"/>
  <c r="V19" i="23"/>
  <c r="U19" i="23"/>
  <c r="S19" i="23"/>
  <c r="R19" i="23"/>
  <c r="Q19" i="23"/>
  <c r="P19" i="23"/>
  <c r="O19" i="23"/>
  <c r="N19" i="23"/>
  <c r="M19" i="23"/>
  <c r="L19" i="23"/>
  <c r="K19" i="23"/>
  <c r="J19" i="23"/>
  <c r="I19" i="23"/>
  <c r="H19" i="23"/>
  <c r="G19" i="23"/>
  <c r="F19" i="23"/>
  <c r="W18" i="23"/>
  <c r="V18" i="23"/>
  <c r="U18" i="23"/>
  <c r="Q18" i="23"/>
  <c r="P18" i="23"/>
  <c r="O18" i="23"/>
  <c r="N18" i="23"/>
  <c r="M18" i="23"/>
  <c r="L18" i="23"/>
  <c r="K18" i="23"/>
  <c r="J18" i="23"/>
  <c r="I18" i="23"/>
  <c r="H18" i="23"/>
  <c r="G18" i="23"/>
  <c r="F18" i="23"/>
  <c r="Y17" i="23"/>
  <c r="W17" i="23"/>
  <c r="V17" i="23"/>
  <c r="U17" i="23"/>
  <c r="S17" i="23"/>
  <c r="R17" i="23"/>
  <c r="Q17" i="23"/>
  <c r="P17" i="23"/>
  <c r="O17" i="23"/>
  <c r="N17" i="23"/>
  <c r="M17" i="23"/>
  <c r="L17" i="23"/>
  <c r="K17" i="23"/>
  <c r="J17" i="23"/>
  <c r="I17" i="23"/>
  <c r="H17" i="23"/>
  <c r="G17" i="23"/>
  <c r="F17" i="23"/>
  <c r="W16" i="23"/>
  <c r="V16" i="23"/>
  <c r="U16" i="23"/>
  <c r="Q16" i="23"/>
  <c r="P16" i="23"/>
  <c r="O16" i="23"/>
  <c r="N16" i="23"/>
  <c r="M16" i="23"/>
  <c r="L16" i="23"/>
  <c r="K16" i="23"/>
  <c r="J16" i="23"/>
  <c r="I16" i="23"/>
  <c r="H16" i="23"/>
  <c r="G16" i="23"/>
  <c r="F16" i="23"/>
  <c r="Y15" i="23"/>
  <c r="W15" i="23"/>
  <c r="V15" i="23"/>
  <c r="U15" i="23"/>
  <c r="S15" i="23"/>
  <c r="R15" i="23"/>
  <c r="Q15" i="23"/>
  <c r="P15" i="23"/>
  <c r="O15" i="23"/>
  <c r="N15" i="23"/>
  <c r="M15" i="23"/>
  <c r="L15" i="23"/>
  <c r="K15" i="23"/>
  <c r="J15" i="23"/>
  <c r="I15" i="23"/>
  <c r="H15" i="23"/>
  <c r="G15" i="23"/>
  <c r="F15" i="23"/>
  <c r="W14" i="23"/>
  <c r="V14" i="23"/>
  <c r="U14" i="23"/>
  <c r="Q14" i="23"/>
  <c r="P14" i="23"/>
  <c r="O14" i="23"/>
  <c r="N14" i="23"/>
  <c r="M14" i="23"/>
  <c r="L14" i="23"/>
  <c r="K14" i="23"/>
  <c r="J14" i="23"/>
  <c r="I14" i="23"/>
  <c r="H14" i="23"/>
  <c r="G14" i="23"/>
  <c r="F14" i="23"/>
  <c r="Y13" i="23"/>
  <c r="W13" i="23"/>
  <c r="V13" i="23"/>
  <c r="U13" i="23"/>
  <c r="S13" i="23"/>
  <c r="R13" i="23"/>
  <c r="Q13" i="23"/>
  <c r="P13" i="23"/>
  <c r="O13" i="23"/>
  <c r="N13" i="23"/>
  <c r="M13" i="23"/>
  <c r="L13" i="23"/>
  <c r="K13" i="23"/>
  <c r="J13" i="23"/>
  <c r="I13" i="23"/>
  <c r="H13" i="23"/>
  <c r="G13" i="23"/>
  <c r="F13" i="23"/>
  <c r="W12" i="23"/>
  <c r="V12" i="23"/>
  <c r="U12" i="23"/>
  <c r="Q12" i="23"/>
  <c r="P12" i="23"/>
  <c r="O12" i="23"/>
  <c r="N12" i="23"/>
  <c r="M12" i="23"/>
  <c r="L12" i="23"/>
  <c r="K12" i="23"/>
  <c r="J12" i="23"/>
  <c r="I12" i="23"/>
  <c r="H12" i="23"/>
  <c r="G12" i="23"/>
  <c r="F12" i="23"/>
  <c r="Y11" i="23"/>
  <c r="W11" i="23"/>
  <c r="V11" i="23"/>
  <c r="U11" i="23"/>
  <c r="S11" i="23"/>
  <c r="R11" i="23"/>
  <c r="Q11" i="23"/>
  <c r="P11" i="23"/>
  <c r="O11" i="23"/>
  <c r="N11" i="23"/>
  <c r="M11" i="23"/>
  <c r="L11" i="23"/>
  <c r="K11" i="23"/>
  <c r="J11" i="23"/>
  <c r="I11" i="23"/>
  <c r="H11" i="23"/>
  <c r="G11" i="23"/>
  <c r="F11" i="23"/>
  <c r="W100" i="22"/>
  <c r="V100" i="22"/>
  <c r="U100" i="22"/>
  <c r="Q100" i="22"/>
  <c r="P100" i="22"/>
  <c r="O100" i="22"/>
  <c r="N100" i="22"/>
  <c r="M100" i="22"/>
  <c r="L100" i="22"/>
  <c r="K100" i="22"/>
  <c r="J100" i="22"/>
  <c r="I100" i="22"/>
  <c r="H100" i="22"/>
  <c r="G100" i="22"/>
  <c r="F100" i="22"/>
  <c r="W99" i="22"/>
  <c r="V99" i="22"/>
  <c r="U99" i="22"/>
  <c r="S99" i="22"/>
  <c r="R99" i="22"/>
  <c r="Q99" i="22"/>
  <c r="P99" i="22"/>
  <c r="O99" i="22"/>
  <c r="N99" i="22"/>
  <c r="M99" i="22"/>
  <c r="L99" i="22"/>
  <c r="K99" i="22"/>
  <c r="J99" i="22"/>
  <c r="I99" i="22"/>
  <c r="H99" i="22"/>
  <c r="G99" i="22"/>
  <c r="F99" i="22"/>
  <c r="W98" i="22"/>
  <c r="V98" i="22"/>
  <c r="U98" i="22"/>
  <c r="Q98" i="22"/>
  <c r="P98" i="22"/>
  <c r="O98" i="22"/>
  <c r="N98" i="22"/>
  <c r="M98" i="22"/>
  <c r="L98" i="22"/>
  <c r="K98" i="22"/>
  <c r="J98" i="22"/>
  <c r="I98" i="22"/>
  <c r="H98" i="22"/>
  <c r="G98" i="22"/>
  <c r="F98" i="22"/>
  <c r="W97" i="22"/>
  <c r="V97" i="22"/>
  <c r="U97" i="22"/>
  <c r="S97" i="22"/>
  <c r="R97" i="22"/>
  <c r="Q97" i="22"/>
  <c r="P97" i="22"/>
  <c r="O97" i="22"/>
  <c r="N97" i="22"/>
  <c r="M97" i="22"/>
  <c r="L97" i="22"/>
  <c r="K97" i="22"/>
  <c r="J97" i="22"/>
  <c r="I97" i="22"/>
  <c r="H97" i="22"/>
  <c r="G97" i="22"/>
  <c r="F97" i="22"/>
  <c r="W96" i="22"/>
  <c r="V96" i="22"/>
  <c r="U96" i="22"/>
  <c r="Q96" i="22"/>
  <c r="P96" i="22"/>
  <c r="O96" i="22"/>
  <c r="N96" i="22"/>
  <c r="M96" i="22"/>
  <c r="L96" i="22"/>
  <c r="K96" i="22"/>
  <c r="J96" i="22"/>
  <c r="I96" i="22"/>
  <c r="H96" i="22"/>
  <c r="G96" i="22"/>
  <c r="F96" i="22"/>
  <c r="W95" i="22"/>
  <c r="V95" i="22"/>
  <c r="U95" i="22"/>
  <c r="S95" i="22"/>
  <c r="R95" i="22"/>
  <c r="Q95" i="22"/>
  <c r="P95" i="22"/>
  <c r="O95" i="22"/>
  <c r="N95" i="22"/>
  <c r="M95" i="22"/>
  <c r="L95" i="22"/>
  <c r="K95" i="22"/>
  <c r="J95" i="22"/>
  <c r="I95" i="22"/>
  <c r="H95" i="22"/>
  <c r="G95" i="22"/>
  <c r="F95" i="22"/>
  <c r="W94" i="22"/>
  <c r="V94" i="22"/>
  <c r="U94" i="22"/>
  <c r="Q94" i="22"/>
  <c r="P94" i="22"/>
  <c r="O94" i="22"/>
  <c r="N94" i="22"/>
  <c r="M94" i="22"/>
  <c r="L94" i="22"/>
  <c r="K94" i="22"/>
  <c r="J94" i="22"/>
  <c r="I94" i="22"/>
  <c r="H94" i="22"/>
  <c r="G94" i="22"/>
  <c r="F94" i="22"/>
  <c r="W93" i="22"/>
  <c r="V93" i="22"/>
  <c r="U93" i="22"/>
  <c r="S93" i="22"/>
  <c r="R93" i="22"/>
  <c r="Q93" i="22"/>
  <c r="P93" i="22"/>
  <c r="O93" i="22"/>
  <c r="N93" i="22"/>
  <c r="M93" i="22"/>
  <c r="L93" i="22"/>
  <c r="K93" i="22"/>
  <c r="J93" i="22"/>
  <c r="I93" i="22"/>
  <c r="H93" i="22"/>
  <c r="G93" i="22"/>
  <c r="F93" i="22"/>
  <c r="W92" i="22"/>
  <c r="V92" i="22"/>
  <c r="U92" i="22"/>
  <c r="Q92" i="22"/>
  <c r="P92" i="22"/>
  <c r="O92" i="22"/>
  <c r="N92" i="22"/>
  <c r="M92" i="22"/>
  <c r="L92" i="22"/>
  <c r="K92" i="22"/>
  <c r="J92" i="22"/>
  <c r="I92" i="22"/>
  <c r="H92" i="22"/>
  <c r="G92" i="22"/>
  <c r="F92" i="22"/>
  <c r="W91" i="22"/>
  <c r="V91" i="22"/>
  <c r="U91" i="22"/>
  <c r="S91" i="22"/>
  <c r="R91" i="22"/>
  <c r="Q91" i="22"/>
  <c r="P91" i="22"/>
  <c r="O91" i="22"/>
  <c r="N91" i="22"/>
  <c r="M91" i="22"/>
  <c r="L91" i="22"/>
  <c r="K91" i="22"/>
  <c r="J91" i="22"/>
  <c r="I91" i="22"/>
  <c r="H91" i="22"/>
  <c r="G91" i="22"/>
  <c r="F91" i="22"/>
  <c r="W90" i="22"/>
  <c r="V90" i="22"/>
  <c r="U90" i="22"/>
  <c r="Q90" i="22"/>
  <c r="P90" i="22"/>
  <c r="O90" i="22"/>
  <c r="N90" i="22"/>
  <c r="M90" i="22"/>
  <c r="L90" i="22"/>
  <c r="K90" i="22"/>
  <c r="J90" i="22"/>
  <c r="I90" i="22"/>
  <c r="H90" i="22"/>
  <c r="G90" i="22"/>
  <c r="F90" i="22"/>
  <c r="W89" i="22"/>
  <c r="V89" i="22"/>
  <c r="U89" i="22"/>
  <c r="S89" i="22"/>
  <c r="R89" i="22"/>
  <c r="Q89" i="22"/>
  <c r="P89" i="22"/>
  <c r="O89" i="22"/>
  <c r="N89" i="22"/>
  <c r="M89" i="22"/>
  <c r="L89" i="22"/>
  <c r="K89" i="22"/>
  <c r="J89" i="22"/>
  <c r="I89" i="22"/>
  <c r="H89" i="22"/>
  <c r="G89" i="22"/>
  <c r="F89" i="22"/>
  <c r="W88" i="22"/>
  <c r="V88" i="22"/>
  <c r="U88" i="22"/>
  <c r="Q88" i="22"/>
  <c r="P88" i="22"/>
  <c r="O88" i="22"/>
  <c r="N88" i="22"/>
  <c r="M88" i="22"/>
  <c r="L88" i="22"/>
  <c r="K88" i="22"/>
  <c r="J88" i="22"/>
  <c r="I88" i="22"/>
  <c r="H88" i="22"/>
  <c r="G88" i="22"/>
  <c r="F88" i="22"/>
  <c r="W87" i="22"/>
  <c r="V87" i="22"/>
  <c r="U87" i="22"/>
  <c r="S87" i="22"/>
  <c r="R87" i="22"/>
  <c r="Q87" i="22"/>
  <c r="P87" i="22"/>
  <c r="O87" i="22"/>
  <c r="N87" i="22"/>
  <c r="M87" i="22"/>
  <c r="L87" i="22"/>
  <c r="K87" i="22"/>
  <c r="J87" i="22"/>
  <c r="I87" i="22"/>
  <c r="H87" i="22"/>
  <c r="G87" i="22"/>
  <c r="F87" i="22"/>
  <c r="W86" i="22"/>
  <c r="V86" i="22"/>
  <c r="U86" i="22"/>
  <c r="Q86" i="22"/>
  <c r="P86" i="22"/>
  <c r="O86" i="22"/>
  <c r="N86" i="22"/>
  <c r="M86" i="22"/>
  <c r="L86" i="22"/>
  <c r="K86" i="22"/>
  <c r="J86" i="22"/>
  <c r="I86" i="22"/>
  <c r="H86" i="22"/>
  <c r="G86" i="22"/>
  <c r="F86" i="22"/>
  <c r="W85" i="22"/>
  <c r="V85" i="22"/>
  <c r="U85" i="22"/>
  <c r="S85" i="22"/>
  <c r="R85" i="22"/>
  <c r="Q85" i="22"/>
  <c r="P85" i="22"/>
  <c r="O85" i="22"/>
  <c r="N85" i="22"/>
  <c r="M85" i="22"/>
  <c r="L85" i="22"/>
  <c r="K85" i="22"/>
  <c r="J85" i="22"/>
  <c r="I85" i="22"/>
  <c r="H85" i="22"/>
  <c r="G85" i="22"/>
  <c r="F85" i="22"/>
  <c r="W84" i="22"/>
  <c r="V84" i="22"/>
  <c r="U84" i="22"/>
  <c r="Q84" i="22"/>
  <c r="P84" i="22"/>
  <c r="O84" i="22"/>
  <c r="N84" i="22"/>
  <c r="M84" i="22"/>
  <c r="L84" i="22"/>
  <c r="K84" i="22"/>
  <c r="J84" i="22"/>
  <c r="I84" i="22"/>
  <c r="H84" i="22"/>
  <c r="G84" i="22"/>
  <c r="F84" i="22"/>
  <c r="W83" i="22"/>
  <c r="V83" i="22"/>
  <c r="U83" i="22"/>
  <c r="S83" i="22"/>
  <c r="R83" i="22"/>
  <c r="Q83" i="22"/>
  <c r="P83" i="22"/>
  <c r="O83" i="22"/>
  <c r="N83" i="22"/>
  <c r="M83" i="22"/>
  <c r="L83" i="22"/>
  <c r="K83" i="22"/>
  <c r="J83" i="22"/>
  <c r="I83" i="22"/>
  <c r="H83" i="22"/>
  <c r="G83" i="22"/>
  <c r="F83" i="22"/>
  <c r="W82" i="22"/>
  <c r="V82" i="22"/>
  <c r="U82" i="22"/>
  <c r="Q82" i="22"/>
  <c r="P82" i="22"/>
  <c r="O82" i="22"/>
  <c r="N82" i="22"/>
  <c r="M82" i="22"/>
  <c r="L82" i="22"/>
  <c r="K82" i="22"/>
  <c r="J82" i="22"/>
  <c r="I82" i="22"/>
  <c r="H82" i="22"/>
  <c r="G82" i="22"/>
  <c r="F82" i="22"/>
  <c r="W81" i="22"/>
  <c r="V81" i="22"/>
  <c r="U81" i="22"/>
  <c r="S81" i="22"/>
  <c r="R81" i="22"/>
  <c r="Q81" i="22"/>
  <c r="P81" i="22"/>
  <c r="O81" i="22"/>
  <c r="N81" i="22"/>
  <c r="M81" i="22"/>
  <c r="L81" i="22"/>
  <c r="K81" i="22"/>
  <c r="J81" i="22"/>
  <c r="I81" i="22"/>
  <c r="H81" i="22"/>
  <c r="G81" i="22"/>
  <c r="F81" i="22"/>
  <c r="W80" i="22"/>
  <c r="V80" i="22"/>
  <c r="U80" i="22"/>
  <c r="Q80" i="22"/>
  <c r="P80" i="22"/>
  <c r="O80" i="22"/>
  <c r="N80" i="22"/>
  <c r="M80" i="22"/>
  <c r="L80" i="22"/>
  <c r="K80" i="22"/>
  <c r="J80" i="22"/>
  <c r="I80" i="22"/>
  <c r="H80" i="22"/>
  <c r="G80" i="22"/>
  <c r="F80" i="22"/>
  <c r="W79" i="22"/>
  <c r="V79" i="22"/>
  <c r="U79" i="22"/>
  <c r="S79" i="22"/>
  <c r="R79" i="22"/>
  <c r="Q79" i="22"/>
  <c r="P79" i="22"/>
  <c r="O79" i="22"/>
  <c r="N79" i="22"/>
  <c r="M79" i="22"/>
  <c r="L79" i="22"/>
  <c r="K79" i="22"/>
  <c r="J79" i="22"/>
  <c r="I79" i="22"/>
  <c r="H79" i="22"/>
  <c r="G79" i="22"/>
  <c r="F79" i="22"/>
  <c r="W78" i="22"/>
  <c r="V78" i="22"/>
  <c r="U78" i="22"/>
  <c r="Q78" i="22"/>
  <c r="P78" i="22"/>
  <c r="O78" i="22"/>
  <c r="N78" i="22"/>
  <c r="M78" i="22"/>
  <c r="L78" i="22"/>
  <c r="K78" i="22"/>
  <c r="J78" i="22"/>
  <c r="I78" i="22"/>
  <c r="H78" i="22"/>
  <c r="G78" i="22"/>
  <c r="F78" i="22"/>
  <c r="W77" i="22"/>
  <c r="V77" i="22"/>
  <c r="U77" i="22"/>
  <c r="S77" i="22"/>
  <c r="R77" i="22"/>
  <c r="Q77" i="22"/>
  <c r="P77" i="22"/>
  <c r="O77" i="22"/>
  <c r="N77" i="22"/>
  <c r="M77" i="22"/>
  <c r="L77" i="22"/>
  <c r="K77" i="22"/>
  <c r="J77" i="22"/>
  <c r="I77" i="22"/>
  <c r="H77" i="22"/>
  <c r="G77" i="22"/>
  <c r="F77" i="22"/>
  <c r="W70" i="22"/>
  <c r="V70" i="22"/>
  <c r="U70" i="22"/>
  <c r="Q70" i="22"/>
  <c r="P70" i="22"/>
  <c r="O70" i="22"/>
  <c r="N70" i="22"/>
  <c r="M70" i="22"/>
  <c r="L70" i="22"/>
  <c r="K70" i="22"/>
  <c r="J70" i="22"/>
  <c r="I70" i="22"/>
  <c r="H70" i="22"/>
  <c r="G70" i="22"/>
  <c r="F70" i="22"/>
  <c r="W69" i="22"/>
  <c r="V69" i="22"/>
  <c r="U69" i="22"/>
  <c r="S69" i="22"/>
  <c r="R69" i="22"/>
  <c r="Q69" i="22"/>
  <c r="P69" i="22"/>
  <c r="O69" i="22"/>
  <c r="N69" i="22"/>
  <c r="M69" i="22"/>
  <c r="L69" i="22"/>
  <c r="K69" i="22"/>
  <c r="J69" i="22"/>
  <c r="I69" i="22"/>
  <c r="H69" i="22"/>
  <c r="G69" i="22"/>
  <c r="F69" i="22"/>
  <c r="W68" i="22"/>
  <c r="V68" i="22"/>
  <c r="U68" i="22"/>
  <c r="Q68" i="22"/>
  <c r="P68" i="22"/>
  <c r="O68" i="22"/>
  <c r="N68" i="22"/>
  <c r="M68" i="22"/>
  <c r="L68" i="22"/>
  <c r="K68" i="22"/>
  <c r="J68" i="22"/>
  <c r="I68" i="22"/>
  <c r="H68" i="22"/>
  <c r="G68" i="22"/>
  <c r="F68" i="22"/>
  <c r="W67" i="22"/>
  <c r="V67" i="22"/>
  <c r="U67" i="22"/>
  <c r="S67" i="22"/>
  <c r="R67" i="22"/>
  <c r="Q67" i="22"/>
  <c r="P67" i="22"/>
  <c r="O67" i="22"/>
  <c r="N67" i="22"/>
  <c r="M67" i="22"/>
  <c r="L67" i="22"/>
  <c r="K67" i="22"/>
  <c r="J67" i="22"/>
  <c r="I67" i="22"/>
  <c r="H67" i="22"/>
  <c r="G67" i="22"/>
  <c r="F67" i="22"/>
  <c r="W66" i="22"/>
  <c r="V66" i="22"/>
  <c r="U66" i="22"/>
  <c r="Q66" i="22"/>
  <c r="P66" i="22"/>
  <c r="O66" i="22"/>
  <c r="N66" i="22"/>
  <c r="M66" i="22"/>
  <c r="L66" i="22"/>
  <c r="K66" i="22"/>
  <c r="J66" i="22"/>
  <c r="I66" i="22"/>
  <c r="H66" i="22"/>
  <c r="G66" i="22"/>
  <c r="F66" i="22"/>
  <c r="W65" i="22"/>
  <c r="V65" i="22"/>
  <c r="U65" i="22"/>
  <c r="S65" i="22"/>
  <c r="R65" i="22"/>
  <c r="Q65" i="22"/>
  <c r="P65" i="22"/>
  <c r="O65" i="22"/>
  <c r="N65" i="22"/>
  <c r="M65" i="22"/>
  <c r="L65" i="22"/>
  <c r="K65" i="22"/>
  <c r="J65" i="22"/>
  <c r="I65" i="22"/>
  <c r="H65" i="22"/>
  <c r="G65" i="22"/>
  <c r="F65" i="22"/>
  <c r="W64" i="22"/>
  <c r="V64" i="22"/>
  <c r="U64" i="22"/>
  <c r="Q64" i="22"/>
  <c r="P64" i="22"/>
  <c r="O64" i="22"/>
  <c r="N64" i="22"/>
  <c r="M64" i="22"/>
  <c r="L64" i="22"/>
  <c r="K64" i="22"/>
  <c r="J64" i="22"/>
  <c r="I64" i="22"/>
  <c r="H64" i="22"/>
  <c r="G64" i="22"/>
  <c r="F64" i="22"/>
  <c r="W63" i="22"/>
  <c r="V63" i="22"/>
  <c r="U63" i="22"/>
  <c r="S63" i="22"/>
  <c r="R63" i="22"/>
  <c r="Q63" i="22"/>
  <c r="P63" i="22"/>
  <c r="O63" i="22"/>
  <c r="N63" i="22"/>
  <c r="M63" i="22"/>
  <c r="L63" i="22"/>
  <c r="K63" i="22"/>
  <c r="J63" i="22"/>
  <c r="I63" i="22"/>
  <c r="H63" i="22"/>
  <c r="G63" i="22"/>
  <c r="F63" i="22"/>
  <c r="W62" i="22"/>
  <c r="V62" i="22"/>
  <c r="U62" i="22"/>
  <c r="Q62" i="22"/>
  <c r="P62" i="22"/>
  <c r="O62" i="22"/>
  <c r="N62" i="22"/>
  <c r="M62" i="22"/>
  <c r="L62" i="22"/>
  <c r="K62" i="22"/>
  <c r="J62" i="22"/>
  <c r="I62" i="22"/>
  <c r="H62" i="22"/>
  <c r="G62" i="22"/>
  <c r="F62" i="22"/>
  <c r="W61" i="22"/>
  <c r="V61" i="22"/>
  <c r="U61" i="22"/>
  <c r="S61" i="22"/>
  <c r="R61" i="22"/>
  <c r="Q61" i="22"/>
  <c r="P61" i="22"/>
  <c r="O61" i="22"/>
  <c r="N61" i="22"/>
  <c r="M61" i="22"/>
  <c r="L61" i="22"/>
  <c r="K61" i="22"/>
  <c r="J61" i="22"/>
  <c r="I61" i="22"/>
  <c r="H61" i="22"/>
  <c r="G61" i="22"/>
  <c r="F61" i="22"/>
  <c r="W60" i="22"/>
  <c r="V60" i="22"/>
  <c r="U60" i="22"/>
  <c r="Q60" i="22"/>
  <c r="P60" i="22"/>
  <c r="O60" i="22"/>
  <c r="N60" i="22"/>
  <c r="M60" i="22"/>
  <c r="L60" i="22"/>
  <c r="K60" i="22"/>
  <c r="J60" i="22"/>
  <c r="I60" i="22"/>
  <c r="H60" i="22"/>
  <c r="G60" i="22"/>
  <c r="F60" i="22"/>
  <c r="W59" i="22"/>
  <c r="V59" i="22"/>
  <c r="U59" i="22"/>
  <c r="S59" i="22"/>
  <c r="R59" i="22"/>
  <c r="Q59" i="22"/>
  <c r="P59" i="22"/>
  <c r="O59" i="22"/>
  <c r="N59" i="22"/>
  <c r="M59" i="22"/>
  <c r="L59" i="22"/>
  <c r="K59" i="22"/>
  <c r="J59" i="22"/>
  <c r="I59" i="22"/>
  <c r="H59" i="22"/>
  <c r="G59" i="22"/>
  <c r="F59" i="22"/>
  <c r="W58" i="22"/>
  <c r="V58" i="22"/>
  <c r="U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W57" i="22"/>
  <c r="V57" i="22"/>
  <c r="U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W56" i="22"/>
  <c r="V56" i="22"/>
  <c r="U56" i="22"/>
  <c r="Q56" i="22"/>
  <c r="P56" i="22"/>
  <c r="O56" i="22"/>
  <c r="N56" i="22"/>
  <c r="M56" i="22"/>
  <c r="L56" i="22"/>
  <c r="K56" i="22"/>
  <c r="J56" i="22"/>
  <c r="I56" i="22"/>
  <c r="H56" i="22"/>
  <c r="G56" i="22"/>
  <c r="F56" i="22"/>
  <c r="W55" i="22"/>
  <c r="V55" i="22"/>
  <c r="U55" i="22"/>
  <c r="S55" i="22"/>
  <c r="R55" i="22"/>
  <c r="Q55" i="22"/>
  <c r="P55" i="22"/>
  <c r="O55" i="22"/>
  <c r="N55" i="22"/>
  <c r="M55" i="22"/>
  <c r="L55" i="22"/>
  <c r="K55" i="22"/>
  <c r="J55" i="22"/>
  <c r="I55" i="22"/>
  <c r="H55" i="22"/>
  <c r="G55" i="22"/>
  <c r="F55" i="22"/>
  <c r="W54" i="22"/>
  <c r="V54" i="22"/>
  <c r="U54" i="22"/>
  <c r="Q54" i="22"/>
  <c r="P54" i="22"/>
  <c r="O54" i="22"/>
  <c r="N54" i="22"/>
  <c r="M54" i="22"/>
  <c r="L54" i="22"/>
  <c r="K54" i="22"/>
  <c r="J54" i="22"/>
  <c r="I54" i="22"/>
  <c r="H54" i="22"/>
  <c r="G54" i="22"/>
  <c r="F54" i="22"/>
  <c r="W53" i="22"/>
  <c r="V53" i="22"/>
  <c r="U53" i="22"/>
  <c r="S53" i="22"/>
  <c r="R53" i="22"/>
  <c r="Q53" i="22"/>
  <c r="P53" i="22"/>
  <c r="O53" i="22"/>
  <c r="N53" i="22"/>
  <c r="M53" i="22"/>
  <c r="L53" i="22"/>
  <c r="K53" i="22"/>
  <c r="J53" i="22"/>
  <c r="I53" i="22"/>
  <c r="H53" i="22"/>
  <c r="G53" i="22"/>
  <c r="F53" i="22"/>
  <c r="W52" i="22"/>
  <c r="V52" i="22"/>
  <c r="U52" i="22"/>
  <c r="Q52" i="22"/>
  <c r="P52" i="22"/>
  <c r="O52" i="22"/>
  <c r="N52" i="22"/>
  <c r="M52" i="22"/>
  <c r="L52" i="22"/>
  <c r="K52" i="22"/>
  <c r="J52" i="22"/>
  <c r="I52" i="22"/>
  <c r="H52" i="22"/>
  <c r="G52" i="22"/>
  <c r="F52" i="22"/>
  <c r="W51" i="22"/>
  <c r="V51" i="22"/>
  <c r="U51" i="22"/>
  <c r="S51" i="22"/>
  <c r="R51" i="22"/>
  <c r="Q51" i="22"/>
  <c r="P51" i="22"/>
  <c r="O51" i="22"/>
  <c r="N51" i="22"/>
  <c r="M51" i="22"/>
  <c r="L51" i="22"/>
  <c r="K51" i="22"/>
  <c r="J51" i="22"/>
  <c r="I51" i="22"/>
  <c r="H51" i="22"/>
  <c r="G51" i="22"/>
  <c r="F51" i="22"/>
  <c r="W50" i="22"/>
  <c r="V50" i="22"/>
  <c r="U50" i="22"/>
  <c r="Q50" i="22"/>
  <c r="P50" i="22"/>
  <c r="O50" i="22"/>
  <c r="N50" i="22"/>
  <c r="M50" i="22"/>
  <c r="L50" i="22"/>
  <c r="K50" i="22"/>
  <c r="J50" i="22"/>
  <c r="I50" i="22"/>
  <c r="H50" i="22"/>
  <c r="G50" i="22"/>
  <c r="F50" i="22"/>
  <c r="W49" i="22"/>
  <c r="V49" i="22"/>
  <c r="U49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W48" i="22"/>
  <c r="V48" i="22"/>
  <c r="U48" i="22"/>
  <c r="Q48" i="22"/>
  <c r="P48" i="22"/>
  <c r="O48" i="22"/>
  <c r="N48" i="22"/>
  <c r="M48" i="22"/>
  <c r="L48" i="22"/>
  <c r="K48" i="22"/>
  <c r="J48" i="22"/>
  <c r="I48" i="22"/>
  <c r="H48" i="22"/>
  <c r="G48" i="22"/>
  <c r="F48" i="22"/>
  <c r="W47" i="22"/>
  <c r="V47" i="22"/>
  <c r="U47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W40" i="22"/>
  <c r="V40" i="22"/>
  <c r="U40" i="22"/>
  <c r="Q40" i="22"/>
  <c r="P40" i="22"/>
  <c r="O40" i="22"/>
  <c r="N40" i="22"/>
  <c r="M40" i="22"/>
  <c r="L40" i="22"/>
  <c r="K40" i="22"/>
  <c r="J40" i="22"/>
  <c r="I40" i="22"/>
  <c r="H40" i="22"/>
  <c r="G40" i="22"/>
  <c r="F40" i="22"/>
  <c r="W39" i="22"/>
  <c r="V39" i="22"/>
  <c r="U39" i="22"/>
  <c r="S39" i="22"/>
  <c r="R39" i="22"/>
  <c r="Q39" i="22"/>
  <c r="P39" i="22"/>
  <c r="O39" i="22"/>
  <c r="N39" i="22"/>
  <c r="M39" i="22"/>
  <c r="L39" i="22"/>
  <c r="K39" i="22"/>
  <c r="J39" i="22"/>
  <c r="I39" i="22"/>
  <c r="H39" i="22"/>
  <c r="G39" i="22"/>
  <c r="F39" i="22"/>
  <c r="W38" i="22"/>
  <c r="V38" i="22"/>
  <c r="U38" i="22"/>
  <c r="Q38" i="22"/>
  <c r="P38" i="22"/>
  <c r="O38" i="22"/>
  <c r="N38" i="22"/>
  <c r="M38" i="22"/>
  <c r="L38" i="22"/>
  <c r="K38" i="22"/>
  <c r="J38" i="22"/>
  <c r="I38" i="22"/>
  <c r="H38" i="22"/>
  <c r="G38" i="22"/>
  <c r="F38" i="22"/>
  <c r="W37" i="22"/>
  <c r="V37" i="22"/>
  <c r="U37" i="22"/>
  <c r="S37" i="22"/>
  <c r="R37" i="22"/>
  <c r="Q37" i="22"/>
  <c r="P37" i="22"/>
  <c r="O37" i="22"/>
  <c r="N37" i="22"/>
  <c r="M37" i="22"/>
  <c r="L37" i="22"/>
  <c r="K37" i="22"/>
  <c r="J37" i="22"/>
  <c r="I37" i="22"/>
  <c r="H37" i="22"/>
  <c r="G37" i="22"/>
  <c r="F37" i="22"/>
  <c r="W36" i="22"/>
  <c r="V36" i="22"/>
  <c r="U36" i="22"/>
  <c r="Q36" i="22"/>
  <c r="P36" i="22"/>
  <c r="O36" i="22"/>
  <c r="N36" i="22"/>
  <c r="M36" i="22"/>
  <c r="L36" i="22"/>
  <c r="K36" i="22"/>
  <c r="J36" i="22"/>
  <c r="I36" i="22"/>
  <c r="H36" i="22"/>
  <c r="G36" i="22"/>
  <c r="F36" i="22"/>
  <c r="W35" i="22"/>
  <c r="V35" i="22"/>
  <c r="U35" i="22"/>
  <c r="S35" i="22"/>
  <c r="R35" i="22"/>
  <c r="Q35" i="22"/>
  <c r="P35" i="22"/>
  <c r="O35" i="22"/>
  <c r="N35" i="22"/>
  <c r="M35" i="22"/>
  <c r="L35" i="22"/>
  <c r="K35" i="22"/>
  <c r="J35" i="22"/>
  <c r="I35" i="22"/>
  <c r="H35" i="22"/>
  <c r="G35" i="22"/>
  <c r="F35" i="22"/>
  <c r="W34" i="22"/>
  <c r="V34" i="22"/>
  <c r="U34" i="22"/>
  <c r="Q34" i="22"/>
  <c r="P34" i="22"/>
  <c r="O34" i="22"/>
  <c r="N34" i="22"/>
  <c r="M34" i="22"/>
  <c r="L34" i="22"/>
  <c r="K34" i="22"/>
  <c r="J34" i="22"/>
  <c r="I34" i="22"/>
  <c r="H34" i="22"/>
  <c r="G34" i="22"/>
  <c r="F34" i="22"/>
  <c r="W33" i="22"/>
  <c r="V33" i="22"/>
  <c r="U33" i="22"/>
  <c r="S33" i="22"/>
  <c r="R33" i="22"/>
  <c r="Q33" i="22"/>
  <c r="P33" i="22"/>
  <c r="O33" i="22"/>
  <c r="N33" i="22"/>
  <c r="M33" i="22"/>
  <c r="L33" i="22"/>
  <c r="K33" i="22"/>
  <c r="J33" i="22"/>
  <c r="I33" i="22"/>
  <c r="H33" i="22"/>
  <c r="G33" i="22"/>
  <c r="F33" i="22"/>
  <c r="W32" i="22"/>
  <c r="V32" i="22"/>
  <c r="U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W31" i="22"/>
  <c r="V31" i="22"/>
  <c r="U31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W30" i="22"/>
  <c r="V30" i="22"/>
  <c r="U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W29" i="22"/>
  <c r="V29" i="22"/>
  <c r="U29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W28" i="22"/>
  <c r="V28" i="22"/>
  <c r="U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W27" i="22"/>
  <c r="V27" i="22"/>
  <c r="U27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W26" i="22"/>
  <c r="V26" i="22"/>
  <c r="U26" i="22"/>
  <c r="Q26" i="22"/>
  <c r="P26" i="22"/>
  <c r="O26" i="22"/>
  <c r="N26" i="22"/>
  <c r="M26" i="22"/>
  <c r="L26" i="22"/>
  <c r="K26" i="22"/>
  <c r="J26" i="22"/>
  <c r="I26" i="22"/>
  <c r="H26" i="22"/>
  <c r="G26" i="22"/>
  <c r="F26" i="22"/>
  <c r="W25" i="22"/>
  <c r="V25" i="22"/>
  <c r="U25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G25" i="22"/>
  <c r="F25" i="22"/>
  <c r="W24" i="22"/>
  <c r="V24" i="22"/>
  <c r="U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W23" i="22"/>
  <c r="V23" i="22"/>
  <c r="U23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W22" i="22"/>
  <c r="V22" i="22"/>
  <c r="U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W21" i="22"/>
  <c r="V21" i="22"/>
  <c r="U21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W20" i="22"/>
  <c r="V20" i="22"/>
  <c r="U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W19" i="22"/>
  <c r="V19" i="22"/>
  <c r="U19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W18" i="22"/>
  <c r="V18" i="22"/>
  <c r="U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W17" i="22"/>
  <c r="V17" i="22"/>
  <c r="U17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F17" i="22"/>
  <c r="C95" i="22"/>
  <c r="C96" i="22"/>
  <c r="C97" i="22"/>
  <c r="C98" i="22"/>
  <c r="C99" i="22"/>
  <c r="C100" i="22"/>
  <c r="C90" i="22"/>
  <c r="C91" i="22"/>
  <c r="C92" i="22"/>
  <c r="C93" i="22"/>
  <c r="C94" i="22"/>
  <c r="C86" i="22"/>
  <c r="C87" i="22"/>
  <c r="C88" i="22"/>
  <c r="C89" i="22"/>
  <c r="C82" i="22"/>
  <c r="C83" i="22"/>
  <c r="C84" i="22"/>
  <c r="C85" i="22"/>
  <c r="C79" i="22"/>
  <c r="C80" i="22"/>
  <c r="C81" i="22"/>
  <c r="C78" i="22"/>
  <c r="C77" i="22"/>
  <c r="C71" i="22"/>
  <c r="C67" i="22"/>
  <c r="C68" i="22"/>
  <c r="C69" i="22"/>
  <c r="C70" i="22"/>
  <c r="C66" i="22"/>
  <c r="C65" i="22"/>
  <c r="C61" i="22"/>
  <c r="C62" i="22"/>
  <c r="C63" i="22"/>
  <c r="C64" i="22"/>
  <c r="C60" i="22"/>
  <c r="C59" i="22"/>
  <c r="C55" i="22"/>
  <c r="C56" i="22"/>
  <c r="C57" i="22"/>
  <c r="C58" i="22"/>
  <c r="C54" i="22"/>
  <c r="C53" i="22"/>
  <c r="C52" i="22"/>
  <c r="C49" i="22"/>
  <c r="C50" i="22"/>
  <c r="C51" i="22"/>
  <c r="C47" i="22"/>
  <c r="C48" i="22"/>
  <c r="Y99" i="22"/>
  <c r="Y97" i="22"/>
  <c r="Y95" i="22"/>
  <c r="Y93" i="22"/>
  <c r="Y91" i="22"/>
  <c r="Y89" i="22"/>
  <c r="Y87" i="22"/>
  <c r="Y85" i="22"/>
  <c r="Y83" i="22"/>
  <c r="Y81" i="22"/>
  <c r="Y79" i="22"/>
  <c r="Y77" i="22"/>
  <c r="Y69" i="22"/>
  <c r="Y67" i="22"/>
  <c r="Y65" i="22"/>
  <c r="Y63" i="22"/>
  <c r="Y61" i="22"/>
  <c r="Y59" i="22"/>
  <c r="Y57" i="22"/>
  <c r="Y55" i="22"/>
  <c r="Y53" i="22"/>
  <c r="Y51" i="22"/>
  <c r="Y49" i="22"/>
  <c r="Y47" i="22"/>
  <c r="Y39" i="22"/>
  <c r="Y37" i="22"/>
  <c r="Y35" i="22"/>
  <c r="Y33" i="22"/>
  <c r="Y31" i="22"/>
  <c r="Y29" i="22"/>
  <c r="Y27" i="22"/>
  <c r="Y25" i="22"/>
  <c r="Y23" i="22"/>
  <c r="Y21" i="22"/>
  <c r="Y19" i="22"/>
  <c r="Y17" i="22"/>
  <c r="W54" i="3"/>
  <c r="V54" i="3"/>
  <c r="U54" i="3"/>
  <c r="R54" i="3"/>
  <c r="Q54" i="3"/>
  <c r="P54" i="3"/>
  <c r="O54" i="3"/>
  <c r="N54" i="3"/>
  <c r="M54" i="3"/>
  <c r="L54" i="3"/>
  <c r="K54" i="3"/>
  <c r="J54" i="3"/>
  <c r="I54" i="3"/>
  <c r="H54" i="3"/>
  <c r="G54" i="3"/>
  <c r="F54" i="3"/>
  <c r="C54" i="3"/>
  <c r="W53" i="3"/>
  <c r="V53" i="3"/>
  <c r="U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C53" i="3"/>
  <c r="W52" i="3"/>
  <c r="V52" i="3"/>
  <c r="U52" i="3"/>
  <c r="R52" i="3"/>
  <c r="Q52" i="3"/>
  <c r="P52" i="3"/>
  <c r="O52" i="3"/>
  <c r="N52" i="3"/>
  <c r="M52" i="3"/>
  <c r="L52" i="3"/>
  <c r="K52" i="3"/>
  <c r="J52" i="3"/>
  <c r="I52" i="3"/>
  <c r="H52" i="3"/>
  <c r="G52" i="3"/>
  <c r="F52" i="3"/>
  <c r="C52" i="3"/>
  <c r="W51" i="3"/>
  <c r="V51" i="3"/>
  <c r="U51" i="3"/>
  <c r="R51" i="3"/>
  <c r="Q51" i="3"/>
  <c r="P51" i="3"/>
  <c r="O51" i="3"/>
  <c r="N51" i="3"/>
  <c r="M51" i="3"/>
  <c r="L51" i="3"/>
  <c r="K51" i="3"/>
  <c r="J51" i="3"/>
  <c r="I51" i="3"/>
  <c r="H51" i="3"/>
  <c r="G51" i="3"/>
  <c r="F51" i="3"/>
  <c r="C51" i="3"/>
  <c r="W38" i="3"/>
  <c r="V38" i="3"/>
  <c r="U38" i="3"/>
  <c r="R38" i="3"/>
  <c r="Q38" i="3"/>
  <c r="P38" i="3"/>
  <c r="O38" i="3"/>
  <c r="N38" i="3"/>
  <c r="M38" i="3"/>
  <c r="L38" i="3"/>
  <c r="K38" i="3"/>
  <c r="J38" i="3"/>
  <c r="I38" i="3"/>
  <c r="H38" i="3"/>
  <c r="G38" i="3"/>
  <c r="F38" i="3"/>
  <c r="C38" i="3"/>
  <c r="W37" i="3"/>
  <c r="V37" i="3"/>
  <c r="U37" i="3"/>
  <c r="R37" i="3"/>
  <c r="Q37" i="3"/>
  <c r="P37" i="3"/>
  <c r="O37" i="3"/>
  <c r="N37" i="3"/>
  <c r="M37" i="3"/>
  <c r="L37" i="3"/>
  <c r="K37" i="3"/>
  <c r="J37" i="3"/>
  <c r="I37" i="3"/>
  <c r="H37" i="3"/>
  <c r="G37" i="3"/>
  <c r="F37" i="3"/>
  <c r="C37" i="3"/>
  <c r="W36" i="3"/>
  <c r="V36" i="3"/>
  <c r="U36" i="3"/>
  <c r="R36" i="3"/>
  <c r="Q36" i="3"/>
  <c r="P36" i="3"/>
  <c r="O36" i="3"/>
  <c r="N36" i="3"/>
  <c r="M36" i="3"/>
  <c r="L36" i="3"/>
  <c r="K36" i="3"/>
  <c r="J36" i="3"/>
  <c r="I36" i="3"/>
  <c r="H36" i="3"/>
  <c r="G36" i="3"/>
  <c r="F36" i="3"/>
  <c r="C36" i="3"/>
  <c r="W35" i="3"/>
  <c r="V35" i="3"/>
  <c r="U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C35" i="3"/>
  <c r="W20" i="3"/>
  <c r="V20" i="3"/>
  <c r="U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C20" i="3"/>
  <c r="W19" i="3"/>
  <c r="V19" i="3"/>
  <c r="U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C19" i="3"/>
  <c r="V437" i="10"/>
  <c r="W437" i="10" s="1"/>
  <c r="X437" i="10" s="1"/>
  <c r="Y54" i="3" s="1"/>
  <c r="C437" i="10"/>
  <c r="S54" i="3" s="1"/>
  <c r="V436" i="10"/>
  <c r="C436" i="10"/>
  <c r="S52" i="3" s="1"/>
  <c r="V435" i="10"/>
  <c r="W435" i="10" s="1"/>
  <c r="X435" i="10" s="1"/>
  <c r="Y53" i="3" s="1"/>
  <c r="C435" i="10"/>
  <c r="S53" i="3" s="1"/>
  <c r="V434" i="10"/>
  <c r="W434" i="10" s="1"/>
  <c r="X434" i="10" s="1"/>
  <c r="Y51" i="3" s="1"/>
  <c r="C434" i="10"/>
  <c r="S51" i="3" s="1"/>
  <c r="V420" i="10"/>
  <c r="W420" i="10" s="1"/>
  <c r="X420" i="10" s="1"/>
  <c r="Y38" i="3" s="1"/>
  <c r="C420" i="10"/>
  <c r="S38" i="3" s="1"/>
  <c r="V419" i="10"/>
  <c r="W419" i="10" s="1"/>
  <c r="C419" i="10"/>
  <c r="S36" i="3" s="1"/>
  <c r="V418" i="10"/>
  <c r="W418" i="10" s="1"/>
  <c r="X418" i="10" s="1"/>
  <c r="Y37" i="3" s="1"/>
  <c r="C418" i="10"/>
  <c r="S37" i="3" s="1"/>
  <c r="V417" i="10"/>
  <c r="W417" i="10" s="1"/>
  <c r="X417" i="10" s="1"/>
  <c r="Y35" i="3" s="1"/>
  <c r="C417" i="10"/>
  <c r="S35" i="3" s="1"/>
  <c r="V403" i="10"/>
  <c r="W403" i="10" s="1"/>
  <c r="X403" i="10" s="1"/>
  <c r="Y20" i="3" s="1"/>
  <c r="C403" i="10"/>
  <c r="S20" i="3" s="1"/>
  <c r="V402" i="10"/>
  <c r="C402" i="10"/>
  <c r="T43" i="23" l="1"/>
  <c r="T41" i="23"/>
  <c r="T35" i="23"/>
  <c r="T39" i="23"/>
  <c r="T13" i="23"/>
  <c r="T21" i="23"/>
  <c r="T45" i="23"/>
  <c r="T37" i="23"/>
  <c r="T27" i="23"/>
  <c r="T33" i="23"/>
  <c r="T25" i="23"/>
  <c r="T23" i="23"/>
  <c r="T31" i="23"/>
  <c r="T29" i="23"/>
  <c r="T17" i="23"/>
  <c r="T11" i="23"/>
  <c r="T19" i="23"/>
  <c r="T15" i="23"/>
  <c r="T21" i="22"/>
  <c r="T27" i="22"/>
  <c r="T29" i="22"/>
  <c r="T33" i="22"/>
  <c r="T49" i="22"/>
  <c r="T51" i="22"/>
  <c r="T55" i="22"/>
  <c r="T65" i="22"/>
  <c r="T67" i="22"/>
  <c r="T69" i="22"/>
  <c r="T77" i="22"/>
  <c r="T87" i="22"/>
  <c r="T89" i="22"/>
  <c r="T93" i="22"/>
  <c r="W402" i="10"/>
  <c r="X402" i="10" s="1"/>
  <c r="Y18" i="3" s="1"/>
  <c r="W436" i="10"/>
  <c r="X436" i="10" s="1"/>
  <c r="Y52" i="3" s="1"/>
  <c r="T31" i="22"/>
  <c r="T53" i="22"/>
  <c r="T91" i="22"/>
  <c r="T17" i="22"/>
  <c r="T19" i="22"/>
  <c r="T35" i="22"/>
  <c r="T57" i="22"/>
  <c r="T79" i="22"/>
  <c r="T95" i="22"/>
  <c r="T37" i="22"/>
  <c r="T59" i="22"/>
  <c r="T81" i="22"/>
  <c r="T97" i="22"/>
  <c r="T23" i="22"/>
  <c r="T39" i="22"/>
  <c r="T61" i="22"/>
  <c r="T83" i="22"/>
  <c r="T99" i="22"/>
  <c r="T25" i="22"/>
  <c r="T47" i="22"/>
  <c r="T63" i="22"/>
  <c r="T85" i="22"/>
  <c r="X419" i="10"/>
  <c r="Y36" i="3" s="1"/>
  <c r="T53" i="3"/>
  <c r="T36" i="3"/>
  <c r="T37" i="3"/>
  <c r="T52" i="3"/>
  <c r="T51" i="3"/>
  <c r="T54" i="3"/>
  <c r="T38" i="3"/>
  <c r="T35" i="3"/>
  <c r="T20" i="3"/>
  <c r="V401" i="10" l="1"/>
  <c r="C401" i="10"/>
  <c r="S19" i="3" s="1"/>
  <c r="T19" i="3" s="1"/>
  <c r="V400" i="10"/>
  <c r="C400" i="10"/>
  <c r="W18" i="3"/>
  <c r="V18" i="3"/>
  <c r="U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C18" i="3"/>
  <c r="W17" i="3"/>
  <c r="V17" i="3"/>
  <c r="U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C17" i="3"/>
  <c r="W400" i="10" l="1"/>
  <c r="W401" i="10"/>
  <c r="T18" i="3"/>
  <c r="T17" i="3"/>
  <c r="X401" i="10" l="1"/>
  <c r="Y19" i="3" s="1"/>
  <c r="X400" i="10"/>
  <c r="Y17" i="3" s="1"/>
  <c r="V284" i="10"/>
  <c r="V283" i="10"/>
  <c r="V282" i="10"/>
  <c r="V281" i="10"/>
  <c r="V280" i="10"/>
  <c r="V279" i="10"/>
  <c r="W282" i="10" l="1"/>
  <c r="W283" i="10"/>
  <c r="W284" i="10"/>
  <c r="W281" i="10"/>
  <c r="W279" i="10"/>
  <c r="W280" i="10"/>
  <c r="X281" i="10" l="1"/>
  <c r="X280" i="10"/>
  <c r="X279" i="10"/>
  <c r="X284" i="10"/>
  <c r="X283" i="10"/>
  <c r="X282" i="10"/>
  <c r="H5" i="24" l="1"/>
  <c r="H5" i="16"/>
  <c r="V260" i="10" l="1"/>
  <c r="C260" i="10"/>
  <c r="V259" i="10"/>
  <c r="C259" i="10"/>
  <c r="V258" i="10"/>
  <c r="C258" i="10"/>
  <c r="V257" i="10"/>
  <c r="C257" i="10"/>
  <c r="V256" i="10"/>
  <c r="C256" i="10"/>
  <c r="V255" i="10"/>
  <c r="C255" i="10"/>
  <c r="S104" i="11" s="1"/>
  <c r="V254" i="10"/>
  <c r="C254" i="10"/>
  <c r="V253" i="10"/>
  <c r="C253" i="10"/>
  <c r="S111" i="11" s="1"/>
  <c r="V252" i="10"/>
  <c r="C252" i="10"/>
  <c r="V251" i="10"/>
  <c r="C251" i="10"/>
  <c r="V250" i="10"/>
  <c r="C250" i="10"/>
  <c r="V249" i="10"/>
  <c r="C249" i="10"/>
  <c r="W114" i="11"/>
  <c r="V114" i="11"/>
  <c r="U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C114" i="11"/>
  <c r="W113" i="11"/>
  <c r="V113" i="11"/>
  <c r="U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C113" i="11"/>
  <c r="W110" i="11"/>
  <c r="V110" i="11"/>
  <c r="U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C110" i="11"/>
  <c r="W109" i="11"/>
  <c r="V109" i="11"/>
  <c r="U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C109" i="11"/>
  <c r="W106" i="11"/>
  <c r="V106" i="11"/>
  <c r="U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C106" i="11"/>
  <c r="W105" i="11"/>
  <c r="V105" i="11"/>
  <c r="U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C105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U68" i="11"/>
  <c r="V68" i="11"/>
  <c r="W68" i="11"/>
  <c r="F71" i="11"/>
  <c r="G71" i="11"/>
  <c r="H71" i="11"/>
  <c r="I71" i="11"/>
  <c r="J71" i="11"/>
  <c r="K71" i="11"/>
  <c r="L71" i="11"/>
  <c r="M71" i="11"/>
  <c r="N71" i="11"/>
  <c r="O71" i="11"/>
  <c r="P71" i="11"/>
  <c r="Q71" i="11"/>
  <c r="R71" i="11"/>
  <c r="U71" i="11"/>
  <c r="V71" i="11"/>
  <c r="W71" i="11"/>
  <c r="F72" i="11"/>
  <c r="G72" i="11"/>
  <c r="H72" i="11"/>
  <c r="I72" i="11"/>
  <c r="J72" i="11"/>
  <c r="K72" i="11"/>
  <c r="L72" i="11"/>
  <c r="M72" i="11"/>
  <c r="N72" i="11"/>
  <c r="O72" i="11"/>
  <c r="P72" i="11"/>
  <c r="Q72" i="11"/>
  <c r="R72" i="11"/>
  <c r="U72" i="11"/>
  <c r="V72" i="11"/>
  <c r="W72" i="11"/>
  <c r="F75" i="11"/>
  <c r="G75" i="11"/>
  <c r="H75" i="11"/>
  <c r="I75" i="11"/>
  <c r="J75" i="11"/>
  <c r="K75" i="11"/>
  <c r="L75" i="11"/>
  <c r="M75" i="11"/>
  <c r="N75" i="11"/>
  <c r="O75" i="11"/>
  <c r="P75" i="11"/>
  <c r="Q75" i="11"/>
  <c r="R75" i="11"/>
  <c r="U75" i="11"/>
  <c r="V75" i="11"/>
  <c r="W75" i="11"/>
  <c r="F76" i="11"/>
  <c r="G76" i="11"/>
  <c r="H76" i="11"/>
  <c r="I76" i="11"/>
  <c r="J76" i="11"/>
  <c r="K76" i="11"/>
  <c r="L76" i="11"/>
  <c r="M76" i="11"/>
  <c r="N76" i="11"/>
  <c r="O76" i="11"/>
  <c r="P76" i="11"/>
  <c r="Q76" i="11"/>
  <c r="R76" i="11"/>
  <c r="U76" i="11"/>
  <c r="V76" i="11"/>
  <c r="W76" i="11"/>
  <c r="W67" i="11"/>
  <c r="V67" i="11"/>
  <c r="U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C68" i="11"/>
  <c r="C71" i="11"/>
  <c r="C72" i="11"/>
  <c r="C75" i="11"/>
  <c r="C76" i="11"/>
  <c r="C67" i="11"/>
  <c r="F73" i="11"/>
  <c r="G73" i="11"/>
  <c r="H73" i="11"/>
  <c r="I73" i="11"/>
  <c r="J73" i="11"/>
  <c r="K73" i="11"/>
  <c r="L73" i="11"/>
  <c r="M73" i="11"/>
  <c r="N73" i="11"/>
  <c r="O73" i="11"/>
  <c r="P73" i="11"/>
  <c r="Q73" i="11"/>
  <c r="R73" i="11"/>
  <c r="U73" i="11"/>
  <c r="V73" i="11"/>
  <c r="W73" i="11"/>
  <c r="F74" i="11"/>
  <c r="G74" i="11"/>
  <c r="H74" i="11"/>
  <c r="I74" i="11"/>
  <c r="J74" i="11"/>
  <c r="K74" i="11"/>
  <c r="L74" i="11"/>
  <c r="M74" i="11"/>
  <c r="N74" i="11"/>
  <c r="O74" i="11"/>
  <c r="P74" i="11"/>
  <c r="Q74" i="11"/>
  <c r="R74" i="11"/>
  <c r="U74" i="11"/>
  <c r="V74" i="11"/>
  <c r="W74" i="11"/>
  <c r="F77" i="11"/>
  <c r="G77" i="11"/>
  <c r="H77" i="11"/>
  <c r="I77" i="11"/>
  <c r="J77" i="11"/>
  <c r="K77" i="11"/>
  <c r="L77" i="11"/>
  <c r="M77" i="11"/>
  <c r="N77" i="11"/>
  <c r="O77" i="11"/>
  <c r="P77" i="11"/>
  <c r="Q77" i="11"/>
  <c r="R77" i="11"/>
  <c r="U77" i="11"/>
  <c r="V77" i="11"/>
  <c r="W77" i="11"/>
  <c r="F78" i="11"/>
  <c r="G78" i="11"/>
  <c r="H78" i="11"/>
  <c r="I78" i="11"/>
  <c r="J78" i="11"/>
  <c r="K78" i="11"/>
  <c r="L78" i="11"/>
  <c r="M78" i="11"/>
  <c r="N78" i="11"/>
  <c r="O78" i="11"/>
  <c r="P78" i="11"/>
  <c r="Q78" i="11"/>
  <c r="R78" i="11"/>
  <c r="U78" i="11"/>
  <c r="V78" i="11"/>
  <c r="W78" i="11"/>
  <c r="F70" i="11"/>
  <c r="G70" i="11"/>
  <c r="H70" i="11"/>
  <c r="I70" i="11"/>
  <c r="J70" i="11"/>
  <c r="K70" i="11"/>
  <c r="L70" i="11"/>
  <c r="M70" i="11"/>
  <c r="N70" i="11"/>
  <c r="O70" i="11"/>
  <c r="P70" i="11"/>
  <c r="Q70" i="11"/>
  <c r="R70" i="11"/>
  <c r="U70" i="11"/>
  <c r="V70" i="11"/>
  <c r="W70" i="11"/>
  <c r="W69" i="11"/>
  <c r="V69" i="11"/>
  <c r="U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C70" i="11"/>
  <c r="C73" i="11"/>
  <c r="C74" i="11"/>
  <c r="C77" i="11"/>
  <c r="C78" i="11"/>
  <c r="C69" i="11"/>
  <c r="F104" i="11"/>
  <c r="G104" i="11"/>
  <c r="H104" i="11"/>
  <c r="I104" i="11"/>
  <c r="J104" i="11"/>
  <c r="K104" i="11"/>
  <c r="L104" i="11"/>
  <c r="M104" i="11"/>
  <c r="N104" i="11"/>
  <c r="O104" i="11"/>
  <c r="P104" i="11"/>
  <c r="Q104" i="11"/>
  <c r="R104" i="11"/>
  <c r="U104" i="11"/>
  <c r="V104" i="11"/>
  <c r="W104" i="11"/>
  <c r="F107" i="11"/>
  <c r="G107" i="11"/>
  <c r="H107" i="11"/>
  <c r="I107" i="11"/>
  <c r="J107" i="11"/>
  <c r="K107" i="11"/>
  <c r="L107" i="11"/>
  <c r="M107" i="11"/>
  <c r="N107" i="11"/>
  <c r="O107" i="11"/>
  <c r="P107" i="11"/>
  <c r="Q107" i="11"/>
  <c r="R107" i="11"/>
  <c r="S107" i="11"/>
  <c r="U107" i="11"/>
  <c r="V107" i="11"/>
  <c r="W107" i="11"/>
  <c r="F108" i="11"/>
  <c r="G108" i="11"/>
  <c r="H108" i="11"/>
  <c r="I108" i="11"/>
  <c r="J108" i="11"/>
  <c r="K108" i="11"/>
  <c r="L108" i="11"/>
  <c r="M108" i="11"/>
  <c r="N108" i="11"/>
  <c r="O108" i="11"/>
  <c r="P108" i="11"/>
  <c r="Q108" i="11"/>
  <c r="R108" i="11"/>
  <c r="S108" i="11"/>
  <c r="U108" i="11"/>
  <c r="V108" i="11"/>
  <c r="W108" i="11"/>
  <c r="F111" i="11"/>
  <c r="G111" i="11"/>
  <c r="H111" i="11"/>
  <c r="I111" i="11"/>
  <c r="J111" i="11"/>
  <c r="K111" i="11"/>
  <c r="L111" i="11"/>
  <c r="M111" i="11"/>
  <c r="N111" i="11"/>
  <c r="O111" i="11"/>
  <c r="P111" i="11"/>
  <c r="Q111" i="11"/>
  <c r="R111" i="11"/>
  <c r="U111" i="11"/>
  <c r="V111" i="11"/>
  <c r="W111" i="11"/>
  <c r="F112" i="11"/>
  <c r="G112" i="11"/>
  <c r="H112" i="11"/>
  <c r="I112" i="11"/>
  <c r="J112" i="11"/>
  <c r="K112" i="11"/>
  <c r="L112" i="11"/>
  <c r="M112" i="11"/>
  <c r="N112" i="11"/>
  <c r="O112" i="11"/>
  <c r="P112" i="11"/>
  <c r="Q112" i="11"/>
  <c r="R112" i="11"/>
  <c r="S112" i="11"/>
  <c r="U112" i="11"/>
  <c r="V112" i="11"/>
  <c r="W112" i="11"/>
  <c r="W103" i="11"/>
  <c r="V103" i="11"/>
  <c r="U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C104" i="11"/>
  <c r="C107" i="11"/>
  <c r="C108" i="11"/>
  <c r="C111" i="11"/>
  <c r="C112" i="11"/>
  <c r="C103" i="11"/>
  <c r="V223" i="10"/>
  <c r="C223" i="10"/>
  <c r="S78" i="11" s="1"/>
  <c r="V222" i="10"/>
  <c r="C222" i="10"/>
  <c r="S76" i="11" s="1"/>
  <c r="V221" i="10"/>
  <c r="C221" i="10"/>
  <c r="S74" i="11" s="1"/>
  <c r="V220" i="10"/>
  <c r="C220" i="10"/>
  <c r="S72" i="11" s="1"/>
  <c r="V219" i="10"/>
  <c r="C219" i="10"/>
  <c r="S70" i="11" s="1"/>
  <c r="V218" i="10"/>
  <c r="C218" i="10"/>
  <c r="S68" i="11" s="1"/>
  <c r="V217" i="10"/>
  <c r="C217" i="10"/>
  <c r="S77" i="11" s="1"/>
  <c r="V216" i="10"/>
  <c r="C216" i="10"/>
  <c r="S75" i="11" s="1"/>
  <c r="V215" i="10"/>
  <c r="C215" i="10"/>
  <c r="S73" i="11" s="1"/>
  <c r="V214" i="10"/>
  <c r="C214" i="10"/>
  <c r="S71" i="11" s="1"/>
  <c r="V213" i="10"/>
  <c r="C213" i="10"/>
  <c r="S69" i="11" s="1"/>
  <c r="V212" i="10"/>
  <c r="C212" i="10"/>
  <c r="S67" i="11" s="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U31" i="11"/>
  <c r="V31" i="11"/>
  <c r="W31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U32" i="11"/>
  <c r="V32" i="11"/>
  <c r="W32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U35" i="11"/>
  <c r="V35" i="11"/>
  <c r="W35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U36" i="11"/>
  <c r="V36" i="11"/>
  <c r="W36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U39" i="11"/>
  <c r="V39" i="11"/>
  <c r="W39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U40" i="11"/>
  <c r="V40" i="11"/>
  <c r="W40" i="11"/>
  <c r="C31" i="11"/>
  <c r="C32" i="11"/>
  <c r="C35" i="11"/>
  <c r="C36" i="11"/>
  <c r="C39" i="11"/>
  <c r="C40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U37" i="11"/>
  <c r="V37" i="11"/>
  <c r="W37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U38" i="11"/>
  <c r="V38" i="11"/>
  <c r="W38" i="11"/>
  <c r="C37" i="11"/>
  <c r="C38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U33" i="11"/>
  <c r="V33" i="11"/>
  <c r="W33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U34" i="11"/>
  <c r="V34" i="11"/>
  <c r="W34" i="11"/>
  <c r="C33" i="11"/>
  <c r="C34" i="11"/>
  <c r="F29" i="11"/>
  <c r="G29" i="11"/>
  <c r="H29" i="11"/>
  <c r="F30" i="11"/>
  <c r="G30" i="11"/>
  <c r="H30" i="11"/>
  <c r="C29" i="11"/>
  <c r="C30" i="11"/>
  <c r="I29" i="11"/>
  <c r="J29" i="11"/>
  <c r="K29" i="11"/>
  <c r="L29" i="11"/>
  <c r="M29" i="11"/>
  <c r="N29" i="11"/>
  <c r="O29" i="11"/>
  <c r="P29" i="11"/>
  <c r="Q29" i="11"/>
  <c r="R29" i="11"/>
  <c r="U29" i="11"/>
  <c r="V29" i="11"/>
  <c r="W29" i="11"/>
  <c r="I30" i="11"/>
  <c r="J30" i="11"/>
  <c r="K30" i="11"/>
  <c r="L30" i="11"/>
  <c r="M30" i="11"/>
  <c r="N30" i="11"/>
  <c r="O30" i="11"/>
  <c r="P30" i="11"/>
  <c r="Q30" i="11"/>
  <c r="R30" i="11"/>
  <c r="U30" i="11"/>
  <c r="V30" i="11"/>
  <c r="W30" i="11"/>
  <c r="V186" i="10"/>
  <c r="V185" i="10"/>
  <c r="V184" i="10"/>
  <c r="V183" i="10"/>
  <c r="V182" i="10"/>
  <c r="V181" i="10"/>
  <c r="V180" i="10"/>
  <c r="V179" i="10"/>
  <c r="V178" i="10"/>
  <c r="V177" i="10"/>
  <c r="V176" i="10"/>
  <c r="V175" i="10"/>
  <c r="C176" i="10"/>
  <c r="S31" i="11" s="1"/>
  <c r="C177" i="10"/>
  <c r="S33" i="11" s="1"/>
  <c r="C178" i="10"/>
  <c r="S35" i="11" s="1"/>
  <c r="C179" i="10"/>
  <c r="S37" i="11" s="1"/>
  <c r="C180" i="10"/>
  <c r="S39" i="11" s="1"/>
  <c r="C181" i="10"/>
  <c r="S30" i="11" s="1"/>
  <c r="C182" i="10"/>
  <c r="S32" i="11" s="1"/>
  <c r="C183" i="10"/>
  <c r="S34" i="11" s="1"/>
  <c r="C184" i="10"/>
  <c r="S36" i="11" s="1"/>
  <c r="C185" i="10"/>
  <c r="S38" i="11" s="1"/>
  <c r="C186" i="10"/>
  <c r="S40" i="11" s="1"/>
  <c r="C175" i="10"/>
  <c r="S29" i="11" s="1"/>
  <c r="W253" i="10" l="1"/>
  <c r="W214" i="10"/>
  <c r="W222" i="10"/>
  <c r="W254" i="10"/>
  <c r="W175" i="10"/>
  <c r="W215" i="10"/>
  <c r="W223" i="10"/>
  <c r="W255" i="10"/>
  <c r="W216" i="10"/>
  <c r="W256" i="10"/>
  <c r="W179" i="10"/>
  <c r="W217" i="10"/>
  <c r="W249" i="10"/>
  <c r="W257" i="10"/>
  <c r="W181" i="10"/>
  <c r="W218" i="10"/>
  <c r="W250" i="10"/>
  <c r="W258" i="10"/>
  <c r="W221" i="10"/>
  <c r="W178" i="10"/>
  <c r="W180" i="10"/>
  <c r="W183" i="10"/>
  <c r="W219" i="10"/>
  <c r="W251" i="10"/>
  <c r="W259" i="10"/>
  <c r="W182" i="10"/>
  <c r="W185" i="10"/>
  <c r="W212" i="10"/>
  <c r="W220" i="10"/>
  <c r="W213" i="10"/>
  <c r="W186" i="10"/>
  <c r="W252" i="10"/>
  <c r="W260" i="10"/>
  <c r="X254" i="10"/>
  <c r="Y113" i="11" s="1"/>
  <c r="X250" i="10"/>
  <c r="Y105" i="11" s="1"/>
  <c r="T74" i="11"/>
  <c r="T69" i="11"/>
  <c r="T114" i="11"/>
  <c r="T105" i="11"/>
  <c r="T113" i="11"/>
  <c r="T111" i="11"/>
  <c r="T110" i="11"/>
  <c r="T68" i="11"/>
  <c r="T77" i="11"/>
  <c r="T106" i="11"/>
  <c r="T112" i="11"/>
  <c r="T72" i="11"/>
  <c r="T71" i="11"/>
  <c r="T78" i="11"/>
  <c r="T67" i="11"/>
  <c r="T109" i="11"/>
  <c r="T73" i="11"/>
  <c r="T76" i="11"/>
  <c r="T108" i="11"/>
  <c r="T75" i="11"/>
  <c r="T103" i="11"/>
  <c r="T70" i="11"/>
  <c r="T104" i="11"/>
  <c r="T107" i="11"/>
  <c r="W184" i="10"/>
  <c r="W176" i="10"/>
  <c r="W177" i="10"/>
  <c r="T38" i="11"/>
  <c r="T40" i="11"/>
  <c r="T30" i="11"/>
  <c r="T36" i="11"/>
  <c r="T33" i="11"/>
  <c r="T31" i="11"/>
  <c r="T35" i="11"/>
  <c r="T34" i="11"/>
  <c r="T32" i="11"/>
  <c r="T39" i="11"/>
  <c r="T37" i="11"/>
  <c r="T29" i="11"/>
  <c r="W77" i="2"/>
  <c r="V77" i="2"/>
  <c r="U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W76" i="2"/>
  <c r="V76" i="2"/>
  <c r="U76" i="2"/>
  <c r="S76" i="2"/>
  <c r="R76" i="2"/>
  <c r="Q76" i="2"/>
  <c r="P76" i="2"/>
  <c r="O76" i="2"/>
  <c r="N76" i="2"/>
  <c r="M76" i="2"/>
  <c r="L76" i="2"/>
  <c r="K76" i="2"/>
  <c r="J76" i="2"/>
  <c r="I76" i="2"/>
  <c r="H76" i="2"/>
  <c r="G76" i="2"/>
  <c r="F76" i="2"/>
  <c r="V76" i="10"/>
  <c r="W76" i="10" s="1"/>
  <c r="X76" i="10" s="1"/>
  <c r="Y77" i="2" s="1"/>
  <c r="V75" i="10"/>
  <c r="W75" i="10" s="1"/>
  <c r="X75" i="10" s="1"/>
  <c r="Y76" i="2" s="1"/>
  <c r="X258" i="10" l="1"/>
  <c r="Y110" i="11" s="1"/>
  <c r="X259" i="10"/>
  <c r="Y112" i="11" s="1"/>
  <c r="X185" i="10"/>
  <c r="Y38" i="11" s="1"/>
  <c r="X252" i="10"/>
  <c r="Y109" i="11" s="1"/>
  <c r="X218" i="10"/>
  <c r="Y68" i="11" s="1"/>
  <c r="X186" i="10"/>
  <c r="Y40" i="11" s="1"/>
  <c r="X219" i="10"/>
  <c r="Y70" i="11" s="1"/>
  <c r="X181" i="10"/>
  <c r="Y30" i="11" s="1"/>
  <c r="X223" i="10"/>
  <c r="Y78" i="11" s="1"/>
  <c r="X213" i="10"/>
  <c r="Y69" i="11" s="1"/>
  <c r="X183" i="10"/>
  <c r="Y34" i="11" s="1"/>
  <c r="X257" i="10"/>
  <c r="Y108" i="11" s="1"/>
  <c r="X215" i="10"/>
  <c r="Y73" i="11" s="1"/>
  <c r="X220" i="10"/>
  <c r="Y72" i="11" s="1"/>
  <c r="X180" i="10"/>
  <c r="Y39" i="11" s="1"/>
  <c r="X249" i="10"/>
  <c r="Y103" i="11" s="1"/>
  <c r="X175" i="10"/>
  <c r="Y29" i="11" s="1"/>
  <c r="X251" i="10"/>
  <c r="Y107" i="11" s="1"/>
  <c r="X212" i="10"/>
  <c r="Y67" i="11" s="1"/>
  <c r="X178" i="10"/>
  <c r="Y35" i="11" s="1"/>
  <c r="X217" i="10"/>
  <c r="Y77" i="11" s="1"/>
  <c r="X255" i="10"/>
  <c r="Y104" i="11" s="1"/>
  <c r="X221" i="10"/>
  <c r="Y74" i="11" s="1"/>
  <c r="X179" i="10"/>
  <c r="Y37" i="11" s="1"/>
  <c r="X222" i="10"/>
  <c r="Y76" i="11" s="1"/>
  <c r="X182" i="10"/>
  <c r="Y32" i="11" s="1"/>
  <c r="X256" i="10"/>
  <c r="Y106" i="11" s="1"/>
  <c r="X214" i="10"/>
  <c r="Y71" i="11" s="1"/>
  <c r="X176" i="10"/>
  <c r="Y31" i="11" s="1"/>
  <c r="X260" i="10"/>
  <c r="Y114" i="11" s="1"/>
  <c r="X216" i="10"/>
  <c r="Y75" i="11" s="1"/>
  <c r="X253" i="10"/>
  <c r="Y111" i="11" s="1"/>
  <c r="X184" i="10"/>
  <c r="Y36" i="11" s="1"/>
  <c r="X177" i="10"/>
  <c r="Y33" i="11" s="1"/>
  <c r="E77" i="2"/>
  <c r="T77" i="2"/>
  <c r="T76" i="2"/>
  <c r="V575" i="10"/>
  <c r="W575" i="10" s="1"/>
  <c r="X575" i="10" s="1"/>
  <c r="C575" i="10"/>
  <c r="V574" i="10"/>
  <c r="W574" i="10" s="1"/>
  <c r="X574" i="10" s="1"/>
  <c r="C574" i="10"/>
  <c r="V573" i="10"/>
  <c r="W573" i="10" s="1"/>
  <c r="X573" i="10" s="1"/>
  <c r="Y10" i="24" s="1"/>
  <c r="C573" i="10"/>
  <c r="V572" i="10"/>
  <c r="W572" i="10" s="1"/>
  <c r="X572" i="10" s="1"/>
  <c r="Y9" i="24" s="1"/>
  <c r="C572" i="10"/>
  <c r="V571" i="10"/>
  <c r="W571" i="10" s="1"/>
  <c r="X571" i="10" s="1"/>
  <c r="C571" i="10"/>
  <c r="V570" i="10"/>
  <c r="W570" i="10" s="1"/>
  <c r="X570" i="10" s="1"/>
  <c r="Y7" i="24" s="1"/>
  <c r="C570" i="10"/>
  <c r="V569" i="10"/>
  <c r="W569" i="10" s="1"/>
  <c r="X569" i="10" s="1"/>
  <c r="Y6" i="24" s="1"/>
  <c r="C569" i="10"/>
  <c r="S5" i="24" s="1"/>
  <c r="V568" i="10"/>
  <c r="W568" i="10" s="1"/>
  <c r="X568" i="10" s="1"/>
  <c r="Y5" i="24" s="1"/>
  <c r="C568" i="10"/>
  <c r="V566" i="10"/>
  <c r="W566" i="10" s="1"/>
  <c r="X566" i="10" s="1"/>
  <c r="V565" i="10"/>
  <c r="W565" i="10" s="1"/>
  <c r="X565" i="10" s="1"/>
  <c r="V564" i="10"/>
  <c r="W564" i="10" s="1"/>
  <c r="X564" i="10" s="1"/>
  <c r="V563" i="10"/>
  <c r="W563" i="10" s="1"/>
  <c r="V562" i="10"/>
  <c r="W562" i="10" s="1"/>
  <c r="X562" i="10" s="1"/>
  <c r="V561" i="10"/>
  <c r="W561" i="10" s="1"/>
  <c r="X561" i="10" s="1"/>
  <c r="V560" i="10"/>
  <c r="W560" i="10" s="1"/>
  <c r="X560" i="10" s="1"/>
  <c r="Y34" i="19" s="1"/>
  <c r="V559" i="10"/>
  <c r="W559" i="10" s="1"/>
  <c r="V558" i="10"/>
  <c r="W558" i="10" s="1"/>
  <c r="X558" i="10" s="1"/>
  <c r="V557" i="10"/>
  <c r="W557" i="10" s="1"/>
  <c r="X557" i="10" s="1"/>
  <c r="V556" i="10"/>
  <c r="W556" i="10" s="1"/>
  <c r="X556" i="10" s="1"/>
  <c r="Y32" i="19" s="1"/>
  <c r="V555" i="10"/>
  <c r="W555" i="10" s="1"/>
  <c r="X555" i="10" s="1"/>
  <c r="V554" i="10"/>
  <c r="W554" i="10" s="1"/>
  <c r="X554" i="10" s="1"/>
  <c r="Y28" i="19" s="1"/>
  <c r="V553" i="10"/>
  <c r="W553" i="10" s="1"/>
  <c r="V552" i="10"/>
  <c r="W552" i="10" s="1"/>
  <c r="V551" i="10"/>
  <c r="W551" i="10" s="1"/>
  <c r="X551" i="10" s="1"/>
  <c r="V550" i="10"/>
  <c r="W550" i="10" s="1"/>
  <c r="V549" i="10"/>
  <c r="W549" i="10" s="1"/>
  <c r="X549" i="10" s="1"/>
  <c r="V548" i="10"/>
  <c r="W548" i="10" s="1"/>
  <c r="X548" i="10" s="1"/>
  <c r="Y22" i="19" s="1"/>
  <c r="V547" i="10"/>
  <c r="W547" i="10" s="1"/>
  <c r="V546" i="10"/>
  <c r="W546" i="10" s="1"/>
  <c r="X546" i="10" s="1"/>
  <c r="V545" i="10"/>
  <c r="W545" i="10" s="1"/>
  <c r="X545" i="10" s="1"/>
  <c r="V544" i="10"/>
  <c r="W544" i="10" s="1"/>
  <c r="V543" i="10"/>
  <c r="W543" i="10" s="1"/>
  <c r="V542" i="10"/>
  <c r="W542" i="10" s="1"/>
  <c r="X542" i="10" s="1"/>
  <c r="V541" i="10"/>
  <c r="W541" i="10" s="1"/>
  <c r="V540" i="10"/>
  <c r="W540" i="10" s="1"/>
  <c r="V539" i="10"/>
  <c r="W539" i="10" s="1"/>
  <c r="X539" i="10" s="1"/>
  <c r="V538" i="10"/>
  <c r="W538" i="10" s="1"/>
  <c r="X538" i="10" s="1"/>
  <c r="Y14" i="19" s="1"/>
  <c r="V537" i="10"/>
  <c r="W537" i="10" s="1"/>
  <c r="V536" i="10"/>
  <c r="W536" i="10" s="1"/>
  <c r="V535" i="10"/>
  <c r="W535" i="10" s="1"/>
  <c r="X535" i="10" s="1"/>
  <c r="V534" i="10"/>
  <c r="W534" i="10" s="1"/>
  <c r="V525" i="10"/>
  <c r="C525" i="10"/>
  <c r="V524" i="10"/>
  <c r="W524" i="10" s="1"/>
  <c r="C524" i="10"/>
  <c r="V523" i="10"/>
  <c r="C523" i="10"/>
  <c r="S10" i="16" s="1"/>
  <c r="V522" i="10"/>
  <c r="C522" i="10"/>
  <c r="S7" i="16" s="1"/>
  <c r="V521" i="10"/>
  <c r="C521" i="10"/>
  <c r="V520" i="10"/>
  <c r="C520" i="10"/>
  <c r="V519" i="10"/>
  <c r="C519" i="10"/>
  <c r="V518" i="10"/>
  <c r="C518" i="10"/>
  <c r="V517" i="10"/>
  <c r="C517" i="10"/>
  <c r="V516" i="10"/>
  <c r="C516" i="10"/>
  <c r="V515" i="10"/>
  <c r="C515" i="10"/>
  <c r="S8" i="16" s="1"/>
  <c r="V514" i="10"/>
  <c r="C514" i="10"/>
  <c r="S5" i="16" s="1"/>
  <c r="V513" i="10"/>
  <c r="W513" i="10" s="1"/>
  <c r="X513" i="10" s="1"/>
  <c r="C513" i="10"/>
  <c r="S13" i="14" s="1"/>
  <c r="V512" i="10"/>
  <c r="W512" i="10" s="1"/>
  <c r="C512" i="10"/>
  <c r="S10" i="14" s="1"/>
  <c r="V511" i="10"/>
  <c r="W511" i="10" s="1"/>
  <c r="X511" i="10" s="1"/>
  <c r="C511" i="10"/>
  <c r="V510" i="10"/>
  <c r="W510" i="10" s="1"/>
  <c r="X510" i="10" s="1"/>
  <c r="C510" i="10"/>
  <c r="V509" i="10"/>
  <c r="W509" i="10" s="1"/>
  <c r="X509" i="10" s="1"/>
  <c r="C509" i="10"/>
  <c r="S9" i="14" s="1"/>
  <c r="V508" i="10"/>
  <c r="W508" i="10" s="1"/>
  <c r="C508" i="10"/>
  <c r="V507" i="10"/>
  <c r="W507" i="10" s="1"/>
  <c r="X507" i="10" s="1"/>
  <c r="C507" i="10"/>
  <c r="S11" i="14" s="1"/>
  <c r="V506" i="10"/>
  <c r="W506" i="10" s="1"/>
  <c r="X506" i="10" s="1"/>
  <c r="C506" i="10"/>
  <c r="S8" i="14" s="1"/>
  <c r="V505" i="10"/>
  <c r="W505" i="10" s="1"/>
  <c r="X505" i="10" s="1"/>
  <c r="Y5" i="14" s="1"/>
  <c r="C505" i="10"/>
  <c r="S5" i="14" s="1"/>
  <c r="V493" i="10"/>
  <c r="B493" i="10"/>
  <c r="V492" i="10"/>
  <c r="B492" i="10"/>
  <c r="V489" i="10"/>
  <c r="B489" i="10"/>
  <c r="V488" i="10"/>
  <c r="B488" i="10"/>
  <c r="V485" i="10"/>
  <c r="B485" i="10"/>
  <c r="V484" i="10"/>
  <c r="B484" i="10"/>
  <c r="V480" i="10"/>
  <c r="B480" i="10"/>
  <c r="V479" i="10"/>
  <c r="B479" i="10"/>
  <c r="V476" i="10"/>
  <c r="B476" i="10"/>
  <c r="V475" i="10"/>
  <c r="B475" i="10"/>
  <c r="V472" i="10"/>
  <c r="B472" i="10"/>
  <c r="V471" i="10"/>
  <c r="B471" i="10"/>
  <c r="V467" i="10"/>
  <c r="B467" i="10"/>
  <c r="V466" i="10"/>
  <c r="B466" i="10"/>
  <c r="V463" i="10"/>
  <c r="B463" i="10"/>
  <c r="V462" i="10"/>
  <c r="B462" i="10"/>
  <c r="V459" i="10"/>
  <c r="B459" i="10"/>
  <c r="V458" i="10"/>
  <c r="B458" i="10"/>
  <c r="V433" i="10"/>
  <c r="W433" i="10" s="1"/>
  <c r="X433" i="10" s="1"/>
  <c r="C433" i="10"/>
  <c r="S50" i="3" s="1"/>
  <c r="V429" i="10"/>
  <c r="W429" i="10" s="1"/>
  <c r="X429" i="10" s="1"/>
  <c r="C429" i="10"/>
  <c r="V425" i="10"/>
  <c r="W425" i="10" s="1"/>
  <c r="X425" i="10" s="1"/>
  <c r="C425" i="10"/>
  <c r="S48" i="3" s="1"/>
  <c r="V431" i="10"/>
  <c r="W431" i="10" s="1"/>
  <c r="C431" i="10"/>
  <c r="S44" i="3" s="1"/>
  <c r="V427" i="10"/>
  <c r="W427" i="10" s="1"/>
  <c r="X427" i="10" s="1"/>
  <c r="C427" i="10"/>
  <c r="S43" i="3" s="1"/>
  <c r="V423" i="10"/>
  <c r="W423" i="10" s="1"/>
  <c r="X423" i="10" s="1"/>
  <c r="C423" i="10"/>
  <c r="V432" i="10"/>
  <c r="W432" i="10" s="1"/>
  <c r="X432" i="10" s="1"/>
  <c r="Y47" i="3" s="1"/>
  <c r="C432" i="10"/>
  <c r="S47" i="3" s="1"/>
  <c r="V428" i="10"/>
  <c r="W428" i="10" s="1"/>
  <c r="C428" i="10"/>
  <c r="V424" i="10"/>
  <c r="W424" i="10" s="1"/>
  <c r="X424" i="10" s="1"/>
  <c r="C424" i="10"/>
  <c r="S45" i="3" s="1"/>
  <c r="V430" i="10"/>
  <c r="W430" i="10" s="1"/>
  <c r="X430" i="10" s="1"/>
  <c r="C430" i="10"/>
  <c r="V426" i="10"/>
  <c r="W426" i="10" s="1"/>
  <c r="X426" i="10" s="1"/>
  <c r="C426" i="10"/>
  <c r="S40" i="3" s="1"/>
  <c r="V422" i="10"/>
  <c r="W422" i="10" s="1"/>
  <c r="C422" i="10"/>
  <c r="S39" i="3" s="1"/>
  <c r="V416" i="10"/>
  <c r="W416" i="10" s="1"/>
  <c r="X416" i="10" s="1"/>
  <c r="C416" i="10"/>
  <c r="S34" i="3" s="1"/>
  <c r="V412" i="10"/>
  <c r="W412" i="10" s="1"/>
  <c r="X412" i="10" s="1"/>
  <c r="Y33" i="3" s="1"/>
  <c r="C412" i="10"/>
  <c r="V414" i="10"/>
  <c r="W414" i="10" s="1"/>
  <c r="X414" i="10" s="1"/>
  <c r="C414" i="10"/>
  <c r="S28" i="3" s="1"/>
  <c r="V410" i="10"/>
  <c r="W410" i="10" s="1"/>
  <c r="C410" i="10"/>
  <c r="V415" i="10"/>
  <c r="W415" i="10" s="1"/>
  <c r="X415" i="10" s="1"/>
  <c r="C415" i="10"/>
  <c r="V411" i="10"/>
  <c r="W411" i="10" s="1"/>
  <c r="X411" i="10" s="1"/>
  <c r="C411" i="10"/>
  <c r="V413" i="10"/>
  <c r="W413" i="10" s="1"/>
  <c r="X413" i="10" s="1"/>
  <c r="C413" i="10"/>
  <c r="S25" i="3" s="1"/>
  <c r="V409" i="10"/>
  <c r="W409" i="10" s="1"/>
  <c r="C409" i="10"/>
  <c r="V408" i="10"/>
  <c r="W408" i="10" s="1"/>
  <c r="X408" i="10" s="1"/>
  <c r="C408" i="10"/>
  <c r="S32" i="3" s="1"/>
  <c r="V407" i="10"/>
  <c r="W407" i="10" s="1"/>
  <c r="X407" i="10" s="1"/>
  <c r="Y29" i="3" s="1"/>
  <c r="C407" i="10"/>
  <c r="V406" i="10"/>
  <c r="W406" i="10" s="1"/>
  <c r="X406" i="10" s="1"/>
  <c r="C406" i="10"/>
  <c r="S26" i="3" s="1"/>
  <c r="V405" i="10"/>
  <c r="W405" i="10" s="1"/>
  <c r="C405" i="10"/>
  <c r="V440" i="10"/>
  <c r="W440" i="10" s="1"/>
  <c r="X440" i="10" s="1"/>
  <c r="C440" i="10"/>
  <c r="V439" i="10"/>
  <c r="W439" i="10" s="1"/>
  <c r="X439" i="10" s="1"/>
  <c r="Y21" i="3" s="1"/>
  <c r="C439" i="10"/>
  <c r="V399" i="10"/>
  <c r="W399" i="10" s="1"/>
  <c r="X399" i="10" s="1"/>
  <c r="C399" i="10"/>
  <c r="S16" i="3" s="1"/>
  <c r="V398" i="10"/>
  <c r="W398" i="10" s="1"/>
  <c r="C398" i="10"/>
  <c r="S13" i="3" s="1"/>
  <c r="V397" i="10"/>
  <c r="W397" i="10" s="1"/>
  <c r="X397" i="10" s="1"/>
  <c r="C397" i="10"/>
  <c r="S10" i="3" s="1"/>
  <c r="V396" i="10"/>
  <c r="W396" i="10" s="1"/>
  <c r="X396" i="10" s="1"/>
  <c r="C396" i="10"/>
  <c r="V395" i="10"/>
  <c r="W395" i="10" s="1"/>
  <c r="X395" i="10" s="1"/>
  <c r="Y15" i="3" s="1"/>
  <c r="C395" i="10"/>
  <c r="S15" i="3" s="1"/>
  <c r="V394" i="10"/>
  <c r="W394" i="10" s="1"/>
  <c r="C394" i="10"/>
  <c r="V393" i="10"/>
  <c r="W393" i="10" s="1"/>
  <c r="X393" i="10" s="1"/>
  <c r="C393" i="10"/>
  <c r="S9" i="3" s="1"/>
  <c r="V392" i="10"/>
  <c r="W392" i="10" s="1"/>
  <c r="X392" i="10" s="1"/>
  <c r="C392" i="10"/>
  <c r="V391" i="10"/>
  <c r="W391" i="10" s="1"/>
  <c r="X391" i="10" s="1"/>
  <c r="C391" i="10"/>
  <c r="S14" i="3" s="1"/>
  <c r="V390" i="10"/>
  <c r="W390" i="10" s="1"/>
  <c r="C390" i="10"/>
  <c r="S11" i="3" s="1"/>
  <c r="V389" i="10"/>
  <c r="W389" i="10" s="1"/>
  <c r="X389" i="10" s="1"/>
  <c r="C389" i="10"/>
  <c r="V388" i="10"/>
  <c r="W388" i="10" s="1"/>
  <c r="X388" i="10" s="1"/>
  <c r="C388" i="10"/>
  <c r="V384" i="10"/>
  <c r="B384" i="10"/>
  <c r="V383" i="10"/>
  <c r="B383" i="10"/>
  <c r="V380" i="10"/>
  <c r="B380" i="10"/>
  <c r="V379" i="10"/>
  <c r="B379" i="10"/>
  <c r="V376" i="10"/>
  <c r="B376" i="10"/>
  <c r="V375" i="10"/>
  <c r="B375" i="10"/>
  <c r="V371" i="10"/>
  <c r="B371" i="10"/>
  <c r="V370" i="10"/>
  <c r="B370" i="10"/>
  <c r="V367" i="10"/>
  <c r="B367" i="10"/>
  <c r="V366" i="10"/>
  <c r="B366" i="10"/>
  <c r="V363" i="10"/>
  <c r="B363" i="10"/>
  <c r="V362" i="10"/>
  <c r="B362" i="10"/>
  <c r="V358" i="10"/>
  <c r="B358" i="10"/>
  <c r="C358" i="10" s="1"/>
  <c r="S76" i="22" s="1"/>
  <c r="V357" i="10"/>
  <c r="B357" i="10"/>
  <c r="C357" i="10" s="1"/>
  <c r="S73" i="22" s="1"/>
  <c r="V356" i="10"/>
  <c r="B356" i="10"/>
  <c r="C356" i="10" s="1"/>
  <c r="V355" i="10"/>
  <c r="B355" i="10"/>
  <c r="C355" i="10" s="1"/>
  <c r="S72" i="22" s="1"/>
  <c r="V354" i="10"/>
  <c r="B354" i="10"/>
  <c r="C354" i="10" s="1"/>
  <c r="S74" i="22" s="1"/>
  <c r="V353" i="10"/>
  <c r="B353" i="10"/>
  <c r="C353" i="10" s="1"/>
  <c r="V351" i="10"/>
  <c r="B351" i="10"/>
  <c r="V350" i="10"/>
  <c r="B350" i="10"/>
  <c r="V347" i="10"/>
  <c r="B347" i="10"/>
  <c r="V346" i="10"/>
  <c r="B346" i="10"/>
  <c r="V343" i="10"/>
  <c r="B343" i="10"/>
  <c r="V342" i="10"/>
  <c r="B342" i="10"/>
  <c r="B339" i="10"/>
  <c r="V338" i="10"/>
  <c r="B338" i="10"/>
  <c r="V337" i="10"/>
  <c r="B337" i="10"/>
  <c r="V334" i="10"/>
  <c r="B334" i="10"/>
  <c r="V333" i="10"/>
  <c r="B333" i="10"/>
  <c r="V330" i="10"/>
  <c r="B330" i="10"/>
  <c r="V329" i="10"/>
  <c r="B329" i="10"/>
  <c r="V325" i="10"/>
  <c r="B325" i="10"/>
  <c r="C325" i="10" s="1"/>
  <c r="V324" i="10"/>
  <c r="B324" i="10"/>
  <c r="C324" i="10" s="1"/>
  <c r="S43" i="22" s="1"/>
  <c r="V323" i="10"/>
  <c r="B323" i="10"/>
  <c r="C323" i="10" s="1"/>
  <c r="V322" i="10"/>
  <c r="B322" i="10"/>
  <c r="C322" i="10" s="1"/>
  <c r="S42" i="22" s="1"/>
  <c r="V321" i="10"/>
  <c r="B321" i="10"/>
  <c r="C321" i="10" s="1"/>
  <c r="V320" i="10"/>
  <c r="B320" i="10"/>
  <c r="C320" i="10" s="1"/>
  <c r="S41" i="22" s="1"/>
  <c r="B319" i="10"/>
  <c r="V318" i="10"/>
  <c r="B318" i="10"/>
  <c r="V317" i="10"/>
  <c r="B317" i="10"/>
  <c r="V314" i="10"/>
  <c r="B314" i="10"/>
  <c r="V313" i="10"/>
  <c r="B313" i="10"/>
  <c r="V310" i="10"/>
  <c r="B310" i="10"/>
  <c r="V309" i="10"/>
  <c r="B309" i="10"/>
  <c r="V305" i="10"/>
  <c r="B305" i="10"/>
  <c r="V304" i="10"/>
  <c r="B304" i="10"/>
  <c r="V301" i="10"/>
  <c r="B301" i="10"/>
  <c r="V300" i="10"/>
  <c r="B300" i="10"/>
  <c r="V297" i="10"/>
  <c r="B297" i="10"/>
  <c r="V296" i="10"/>
  <c r="B296" i="10"/>
  <c r="B293" i="10"/>
  <c r="V292" i="10"/>
  <c r="B292" i="10"/>
  <c r="C292" i="10" s="1"/>
  <c r="S16" i="22" s="1"/>
  <c r="V291" i="10"/>
  <c r="B291" i="10"/>
  <c r="C291" i="10" s="1"/>
  <c r="S13" i="22" s="1"/>
  <c r="V290" i="10"/>
  <c r="B290" i="10"/>
  <c r="C290" i="10" s="1"/>
  <c r="S15" i="22" s="1"/>
  <c r="V289" i="10"/>
  <c r="B289" i="10"/>
  <c r="C289" i="10" s="1"/>
  <c r="V288" i="10"/>
  <c r="B288" i="10"/>
  <c r="C288" i="10" s="1"/>
  <c r="S14" i="22" s="1"/>
  <c r="V287" i="10"/>
  <c r="B287" i="10"/>
  <c r="C287" i="10" s="1"/>
  <c r="S11" i="22" s="1"/>
  <c r="V263" i="10"/>
  <c r="C263" i="10"/>
  <c r="V262" i="10"/>
  <c r="C262" i="10"/>
  <c r="V261" i="10"/>
  <c r="C261" i="10"/>
  <c r="V248" i="10"/>
  <c r="C248" i="10"/>
  <c r="V247" i="10"/>
  <c r="C247" i="10"/>
  <c r="S99" i="11" s="1"/>
  <c r="V246" i="10"/>
  <c r="C246" i="10"/>
  <c r="V245" i="10"/>
  <c r="C245" i="10"/>
  <c r="S93" i="11" s="1"/>
  <c r="V244" i="10"/>
  <c r="C244" i="10"/>
  <c r="V243" i="10"/>
  <c r="C243" i="10"/>
  <c r="V242" i="10"/>
  <c r="C242" i="10"/>
  <c r="V241" i="10"/>
  <c r="C241" i="10"/>
  <c r="V240" i="10"/>
  <c r="C240" i="10"/>
  <c r="V239" i="10"/>
  <c r="C239" i="10"/>
  <c r="S98" i="11" s="1"/>
  <c r="V238" i="10"/>
  <c r="C238" i="10"/>
  <c r="V237" i="10"/>
  <c r="C237" i="10"/>
  <c r="S92" i="11" s="1"/>
  <c r="V236" i="10"/>
  <c r="C236" i="10"/>
  <c r="V235" i="10"/>
  <c r="C235" i="10"/>
  <c r="V234" i="10"/>
  <c r="C234" i="10"/>
  <c r="V233" i="10"/>
  <c r="C233" i="10"/>
  <c r="V232" i="10"/>
  <c r="C232" i="10"/>
  <c r="V231" i="10"/>
  <c r="C231" i="10"/>
  <c r="S97" i="11" s="1"/>
  <c r="V230" i="10"/>
  <c r="C230" i="10"/>
  <c r="V229" i="10"/>
  <c r="C229" i="10"/>
  <c r="S91" i="11" s="1"/>
  <c r="V228" i="10"/>
  <c r="C228" i="10"/>
  <c r="V227" i="10"/>
  <c r="C227" i="10"/>
  <c r="V226" i="10"/>
  <c r="C226" i="10"/>
  <c r="V225" i="10"/>
  <c r="C225" i="10"/>
  <c r="V211" i="10"/>
  <c r="C211" i="10"/>
  <c r="V210" i="10"/>
  <c r="C210" i="10"/>
  <c r="S63" i="11" s="1"/>
  <c r="V209" i="10"/>
  <c r="C209" i="10"/>
  <c r="V208" i="10"/>
  <c r="C208" i="10"/>
  <c r="V207" i="10"/>
  <c r="C207" i="10"/>
  <c r="V206" i="10"/>
  <c r="C206" i="10"/>
  <c r="V205" i="10"/>
  <c r="W205" i="10" s="1"/>
  <c r="C205" i="10"/>
  <c r="V204" i="10"/>
  <c r="C204" i="10"/>
  <c r="V203" i="10"/>
  <c r="C203" i="10"/>
  <c r="V202" i="10"/>
  <c r="C202" i="10"/>
  <c r="S62" i="11" s="1"/>
  <c r="V201" i="10"/>
  <c r="C201" i="10"/>
  <c r="S59" i="11" s="1"/>
  <c r="V200" i="10"/>
  <c r="C200" i="10"/>
  <c r="V199" i="10"/>
  <c r="C199" i="10"/>
  <c r="V198" i="10"/>
  <c r="C198" i="10"/>
  <c r="V197" i="10"/>
  <c r="C197" i="10"/>
  <c r="V196" i="10"/>
  <c r="C196" i="10"/>
  <c r="V195" i="10"/>
  <c r="C195" i="10"/>
  <c r="V194" i="10"/>
  <c r="C194" i="10"/>
  <c r="V193" i="10"/>
  <c r="C193" i="10"/>
  <c r="S58" i="11" s="1"/>
  <c r="V192" i="10"/>
  <c r="C192" i="10"/>
  <c r="V191" i="10"/>
  <c r="C191" i="10"/>
  <c r="V190" i="10"/>
  <c r="C190" i="10"/>
  <c r="V189" i="10"/>
  <c r="C189" i="10"/>
  <c r="V188" i="10"/>
  <c r="C188" i="10"/>
  <c r="V174" i="10"/>
  <c r="C174" i="10"/>
  <c r="V173" i="10"/>
  <c r="C173" i="10"/>
  <c r="S25" i="11" s="1"/>
  <c r="V172" i="10"/>
  <c r="C172" i="10"/>
  <c r="S22" i="11" s="1"/>
  <c r="V171" i="10"/>
  <c r="C171" i="10"/>
  <c r="V170" i="10"/>
  <c r="C170" i="10"/>
  <c r="V169" i="10"/>
  <c r="C169" i="10"/>
  <c r="V168" i="10"/>
  <c r="C168" i="10"/>
  <c r="V167" i="10"/>
  <c r="C167" i="10"/>
  <c r="V166" i="10"/>
  <c r="C166" i="10"/>
  <c r="V165" i="10"/>
  <c r="C165" i="10"/>
  <c r="S24" i="11" s="1"/>
  <c r="V164" i="10"/>
  <c r="C164" i="10"/>
  <c r="S21" i="11" s="1"/>
  <c r="V163" i="10"/>
  <c r="C163" i="10"/>
  <c r="V162" i="10"/>
  <c r="C162" i="10"/>
  <c r="V161" i="10"/>
  <c r="C161" i="10"/>
  <c r="V160" i="10"/>
  <c r="C160" i="10"/>
  <c r="V159" i="10"/>
  <c r="C159" i="10"/>
  <c r="V158" i="10"/>
  <c r="W158" i="10" s="1"/>
  <c r="C158" i="10"/>
  <c r="V157" i="10"/>
  <c r="W157" i="10" s="1"/>
  <c r="X157" i="10" s="1"/>
  <c r="C157" i="10"/>
  <c r="S23" i="11" s="1"/>
  <c r="V156" i="10"/>
  <c r="C156" i="10"/>
  <c r="S20" i="11" s="1"/>
  <c r="V155" i="10"/>
  <c r="C155" i="10"/>
  <c r="V154" i="10"/>
  <c r="C154" i="10"/>
  <c r="V153" i="10"/>
  <c r="C153" i="10"/>
  <c r="V152" i="10"/>
  <c r="W152" i="10" s="1"/>
  <c r="X152" i="10" s="1"/>
  <c r="C152" i="10"/>
  <c r="V151" i="10"/>
  <c r="W151" i="10" s="1"/>
  <c r="C151" i="10"/>
  <c r="V149" i="10"/>
  <c r="W149" i="10" s="1"/>
  <c r="C149" i="10"/>
  <c r="V148" i="10"/>
  <c r="W148" i="10" s="1"/>
  <c r="X148" i="10" s="1"/>
  <c r="Y73" i="21" s="1"/>
  <c r="C148" i="10"/>
  <c r="S73" i="21" s="1"/>
  <c r="V147" i="10"/>
  <c r="W147" i="10" s="1"/>
  <c r="C147" i="10"/>
  <c r="S72" i="21" s="1"/>
  <c r="V146" i="10"/>
  <c r="C146" i="10"/>
  <c r="S71" i="21" s="1"/>
  <c r="T71" i="21" s="1"/>
  <c r="V145" i="10"/>
  <c r="W145" i="10" s="1"/>
  <c r="C145" i="10"/>
  <c r="V144" i="10"/>
  <c r="W144" i="10" s="1"/>
  <c r="X144" i="10" s="1"/>
  <c r="Y69" i="21" s="1"/>
  <c r="C144" i="10"/>
  <c r="V143" i="10"/>
  <c r="W143" i="10" s="1"/>
  <c r="C143" i="10"/>
  <c r="V142" i="10"/>
  <c r="W142" i="10" s="1"/>
  <c r="C142" i="10"/>
  <c r="V141" i="10"/>
  <c r="W141" i="10" s="1"/>
  <c r="C141" i="10"/>
  <c r="V139" i="10"/>
  <c r="W139" i="10" s="1"/>
  <c r="X139" i="10" s="1"/>
  <c r="Y64" i="21" s="1"/>
  <c r="C139" i="10"/>
  <c r="S64" i="21" s="1"/>
  <c r="V138" i="10"/>
  <c r="W138" i="10" s="1"/>
  <c r="C138" i="10"/>
  <c r="S58" i="21" s="1"/>
  <c r="V137" i="10"/>
  <c r="W137" i="10" s="1"/>
  <c r="C137" i="10"/>
  <c r="V136" i="10"/>
  <c r="W136" i="10" s="1"/>
  <c r="C136" i="10"/>
  <c r="V135" i="10"/>
  <c r="W135" i="10" s="1"/>
  <c r="X135" i="10" s="1"/>
  <c r="Y63" i="21" s="1"/>
  <c r="C135" i="10"/>
  <c r="V134" i="10"/>
  <c r="W134" i="10" s="1"/>
  <c r="C134" i="10"/>
  <c r="V133" i="10"/>
  <c r="W133" i="10" s="1"/>
  <c r="C133" i="10"/>
  <c r="V132" i="10"/>
  <c r="W132" i="10" s="1"/>
  <c r="B132" i="10"/>
  <c r="C132" i="10" s="1"/>
  <c r="S45" i="21" s="1"/>
  <c r="V131" i="10"/>
  <c r="W131" i="10" s="1"/>
  <c r="C131" i="10"/>
  <c r="V130" i="10"/>
  <c r="W130" i="10" s="1"/>
  <c r="C130" i="10"/>
  <c r="V129" i="10"/>
  <c r="W129" i="10" s="1"/>
  <c r="C129" i="10"/>
  <c r="V128" i="10"/>
  <c r="W128" i="10" s="1"/>
  <c r="C128" i="10"/>
  <c r="V127" i="10"/>
  <c r="W127" i="10" s="1"/>
  <c r="C127" i="10"/>
  <c r="V126" i="10"/>
  <c r="W126" i="10" s="1"/>
  <c r="C126" i="10"/>
  <c r="V125" i="10"/>
  <c r="W125" i="10" s="1"/>
  <c r="C125" i="10"/>
  <c r="V124" i="10"/>
  <c r="W124" i="10" s="1"/>
  <c r="C124" i="10"/>
  <c r="S43" i="21" s="1"/>
  <c r="V123" i="10"/>
  <c r="W123" i="10" s="1"/>
  <c r="C123" i="10"/>
  <c r="S60" i="21" s="1"/>
  <c r="V122" i="10"/>
  <c r="W122" i="10" s="1"/>
  <c r="C122" i="10"/>
  <c r="V121" i="10"/>
  <c r="W121" i="10" s="1"/>
  <c r="C121" i="10"/>
  <c r="V120" i="10"/>
  <c r="W120" i="10" s="1"/>
  <c r="B120" i="10"/>
  <c r="C120" i="10" s="1"/>
  <c r="S42" i="21" s="1"/>
  <c r="V119" i="10"/>
  <c r="W119" i="10" s="1"/>
  <c r="C119" i="10"/>
  <c r="V118" i="10"/>
  <c r="W118" i="10" s="1"/>
  <c r="C118" i="10"/>
  <c r="V117" i="10"/>
  <c r="W117" i="10" s="1"/>
  <c r="X117" i="10" s="1"/>
  <c r="Y47" i="21" s="1"/>
  <c r="C117" i="10"/>
  <c r="V116" i="10"/>
  <c r="W116" i="10" s="1"/>
  <c r="B116" i="10"/>
  <c r="C116" i="10" s="1"/>
  <c r="S41" i="21" s="1"/>
  <c r="V114" i="10"/>
  <c r="W114" i="10" s="1"/>
  <c r="C114" i="10"/>
  <c r="S40" i="21" s="1"/>
  <c r="V113" i="10"/>
  <c r="W113" i="10" s="1"/>
  <c r="C113" i="10"/>
  <c r="V112" i="10"/>
  <c r="W112" i="10" s="1"/>
  <c r="X112" i="10" s="1"/>
  <c r="C112" i="10"/>
  <c r="V111" i="10"/>
  <c r="W111" i="10" s="1"/>
  <c r="C111" i="10"/>
  <c r="V110" i="10"/>
  <c r="W110" i="10" s="1"/>
  <c r="C110" i="10"/>
  <c r="V109" i="10"/>
  <c r="W109" i="10" s="1"/>
  <c r="C109" i="10"/>
  <c r="V108" i="10"/>
  <c r="W108" i="10" s="1"/>
  <c r="X108" i="10" s="1"/>
  <c r="C108" i="10"/>
  <c r="V107" i="10"/>
  <c r="W107" i="10" s="1"/>
  <c r="C107" i="10"/>
  <c r="S21" i="21" s="1"/>
  <c r="V106" i="10"/>
  <c r="W106" i="10" s="1"/>
  <c r="C106" i="10"/>
  <c r="S38" i="21" s="1"/>
  <c r="V105" i="10"/>
  <c r="W105" i="10" s="1"/>
  <c r="C105" i="10"/>
  <c r="V104" i="10"/>
  <c r="W104" i="10" s="1"/>
  <c r="X104" i="10" s="1"/>
  <c r="C104" i="10"/>
  <c r="V103" i="10"/>
  <c r="W103" i="10" s="1"/>
  <c r="C103" i="10"/>
  <c r="V102" i="10"/>
  <c r="W102" i="10" s="1"/>
  <c r="C102" i="10"/>
  <c r="V101" i="10"/>
  <c r="W101" i="10" s="1"/>
  <c r="C101" i="10"/>
  <c r="V100" i="10"/>
  <c r="W100" i="10" s="1"/>
  <c r="X100" i="10" s="1"/>
  <c r="C100" i="10"/>
  <c r="V99" i="10"/>
  <c r="W99" i="10" s="1"/>
  <c r="C99" i="10"/>
  <c r="V98" i="10"/>
  <c r="W98" i="10" s="1"/>
  <c r="C98" i="10"/>
  <c r="S36" i="21" s="1"/>
  <c r="V97" i="10"/>
  <c r="W97" i="10" s="1"/>
  <c r="C97" i="10"/>
  <c r="V96" i="10"/>
  <c r="W96" i="10" s="1"/>
  <c r="C96" i="10"/>
  <c r="V95" i="10"/>
  <c r="W95" i="10" s="1"/>
  <c r="C95" i="10"/>
  <c r="V94" i="10"/>
  <c r="W94" i="10" s="1"/>
  <c r="C94" i="10"/>
  <c r="V93" i="10"/>
  <c r="W93" i="10" s="1"/>
  <c r="C93" i="10"/>
  <c r="V92" i="10"/>
  <c r="W92" i="10" s="1"/>
  <c r="C92" i="10"/>
  <c r="V91" i="10"/>
  <c r="W91" i="10" s="1"/>
  <c r="C91" i="10"/>
  <c r="V89" i="10"/>
  <c r="W89" i="10" s="1"/>
  <c r="C89" i="10"/>
  <c r="S16" i="21" s="1"/>
  <c r="V88" i="10"/>
  <c r="W88" i="10" s="1"/>
  <c r="C88" i="10"/>
  <c r="V87" i="10"/>
  <c r="W87" i="10" s="1"/>
  <c r="C87" i="10"/>
  <c r="V86" i="10"/>
  <c r="W86" i="10" s="1"/>
  <c r="C86" i="10"/>
  <c r="V85" i="10"/>
  <c r="W85" i="10" s="1"/>
  <c r="C85" i="10"/>
  <c r="V84" i="10"/>
  <c r="W84" i="10" s="1"/>
  <c r="C84" i="10"/>
  <c r="V83" i="10"/>
  <c r="W83" i="10" s="1"/>
  <c r="C83" i="10"/>
  <c r="V82" i="10"/>
  <c r="W82" i="10" s="1"/>
  <c r="C82" i="10"/>
  <c r="V81" i="10"/>
  <c r="W81" i="10" s="1"/>
  <c r="C81" i="10"/>
  <c r="S12" i="21" s="1"/>
  <c r="V80" i="10"/>
  <c r="W80" i="10" s="1"/>
  <c r="C80" i="10"/>
  <c r="V79" i="10"/>
  <c r="W79" i="10" s="1"/>
  <c r="C79" i="10"/>
  <c r="V78" i="10"/>
  <c r="W78" i="10" s="1"/>
  <c r="C78" i="10"/>
  <c r="V73" i="10"/>
  <c r="W73" i="10" s="1"/>
  <c r="C73" i="10"/>
  <c r="V72" i="10"/>
  <c r="W72" i="10" s="1"/>
  <c r="C72" i="10"/>
  <c r="V71" i="10"/>
  <c r="W71" i="10" s="1"/>
  <c r="C71" i="10"/>
  <c r="V70" i="10"/>
  <c r="W70" i="10" s="1"/>
  <c r="C70" i="10"/>
  <c r="V69" i="10"/>
  <c r="W69" i="10" s="1"/>
  <c r="C69" i="10"/>
  <c r="S70" i="2" s="1"/>
  <c r="V68" i="10"/>
  <c r="W68" i="10" s="1"/>
  <c r="C68" i="10"/>
  <c r="V67" i="10"/>
  <c r="W67" i="10" s="1"/>
  <c r="C67" i="10"/>
  <c r="V66" i="10"/>
  <c r="W66" i="10" s="1"/>
  <c r="C66" i="10"/>
  <c r="V65" i="10"/>
  <c r="W65" i="10" s="1"/>
  <c r="C65" i="10"/>
  <c r="V63" i="10"/>
  <c r="W63" i="10" s="1"/>
  <c r="C63" i="10"/>
  <c r="V62" i="10"/>
  <c r="W62" i="10" s="1"/>
  <c r="C62" i="10"/>
  <c r="S58" i="2" s="1"/>
  <c r="V61" i="10"/>
  <c r="W61" i="10" s="1"/>
  <c r="C61" i="10"/>
  <c r="V60" i="10"/>
  <c r="W60" i="10" s="1"/>
  <c r="C60" i="10"/>
  <c r="S46" i="2" s="1"/>
  <c r="V59" i="10"/>
  <c r="W59" i="10" s="1"/>
  <c r="C59" i="10"/>
  <c r="V58" i="10"/>
  <c r="W58" i="10" s="1"/>
  <c r="C58" i="10"/>
  <c r="V57" i="10"/>
  <c r="W57" i="10" s="1"/>
  <c r="C57" i="10"/>
  <c r="V56" i="10"/>
  <c r="W56" i="10" s="1"/>
  <c r="B56" i="10"/>
  <c r="C56" i="10" s="1"/>
  <c r="S45" i="2" s="1"/>
  <c r="V55" i="10"/>
  <c r="W55" i="10" s="1"/>
  <c r="C55" i="10"/>
  <c r="V54" i="10"/>
  <c r="W54" i="10" s="1"/>
  <c r="C54" i="10"/>
  <c r="V53" i="10"/>
  <c r="W53" i="10" s="1"/>
  <c r="C53" i="10"/>
  <c r="V52" i="10"/>
  <c r="W52" i="10" s="1"/>
  <c r="C52" i="10"/>
  <c r="S44" i="2" s="1"/>
  <c r="V51" i="10"/>
  <c r="W51" i="10" s="1"/>
  <c r="C51" i="10"/>
  <c r="V50" i="10"/>
  <c r="W50" i="10" s="1"/>
  <c r="C50" i="10"/>
  <c r="V49" i="10"/>
  <c r="W49" i="10" s="1"/>
  <c r="C49" i="10"/>
  <c r="V48" i="10"/>
  <c r="W48" i="10" s="1"/>
  <c r="C48" i="10"/>
  <c r="V47" i="10"/>
  <c r="W47" i="10" s="1"/>
  <c r="C47" i="10"/>
  <c r="V46" i="10"/>
  <c r="W46" i="10" s="1"/>
  <c r="C46" i="10"/>
  <c r="S54" i="2" s="1"/>
  <c r="V45" i="10"/>
  <c r="W45" i="10" s="1"/>
  <c r="C45" i="10"/>
  <c r="V44" i="10"/>
  <c r="W44" i="10" s="1"/>
  <c r="B44" i="10"/>
  <c r="C44" i="10" s="1"/>
  <c r="S42" i="2" s="1"/>
  <c r="V43" i="10"/>
  <c r="W43" i="10" s="1"/>
  <c r="C43" i="10"/>
  <c r="V42" i="10"/>
  <c r="W42" i="10" s="1"/>
  <c r="C42" i="10"/>
  <c r="V41" i="10"/>
  <c r="W41" i="10" s="1"/>
  <c r="C41" i="10"/>
  <c r="V40" i="10"/>
  <c r="W40" i="10" s="1"/>
  <c r="B40" i="10"/>
  <c r="C40" i="10" s="1"/>
  <c r="S41" i="2" s="1"/>
  <c r="V38" i="10"/>
  <c r="W38" i="10" s="1"/>
  <c r="X38" i="10" s="1"/>
  <c r="Y40" i="2" s="1"/>
  <c r="C38" i="10"/>
  <c r="V37" i="10"/>
  <c r="W37" i="10" s="1"/>
  <c r="C37" i="10"/>
  <c r="S34" i="2" s="1"/>
  <c r="V36" i="10"/>
  <c r="W36" i="10" s="1"/>
  <c r="C36" i="10"/>
  <c r="V35" i="10"/>
  <c r="W35" i="10" s="1"/>
  <c r="C35" i="10"/>
  <c r="S22" i="2" s="1"/>
  <c r="V34" i="10"/>
  <c r="W34" i="10" s="1"/>
  <c r="X34" i="10" s="1"/>
  <c r="Y39" i="2" s="1"/>
  <c r="C34" i="10"/>
  <c r="V33" i="10"/>
  <c r="W33" i="10" s="1"/>
  <c r="C33" i="10"/>
  <c r="V32" i="10"/>
  <c r="W32" i="10" s="1"/>
  <c r="C32" i="10"/>
  <c r="V31" i="10"/>
  <c r="W31" i="10" s="1"/>
  <c r="C31" i="10"/>
  <c r="V30" i="10"/>
  <c r="W30" i="10" s="1"/>
  <c r="C30" i="10"/>
  <c r="V29" i="10"/>
  <c r="W29" i="10" s="1"/>
  <c r="C29" i="10"/>
  <c r="S32" i="2" s="1"/>
  <c r="V28" i="10"/>
  <c r="W28" i="10" s="1"/>
  <c r="C28" i="10"/>
  <c r="V27" i="10"/>
  <c r="C27" i="10"/>
  <c r="S20" i="2" s="1"/>
  <c r="V26" i="10"/>
  <c r="W26" i="10" s="1"/>
  <c r="C26" i="10"/>
  <c r="V25" i="10"/>
  <c r="W25" i="10" s="1"/>
  <c r="C25" i="10"/>
  <c r="V24" i="10"/>
  <c r="W24" i="10" s="1"/>
  <c r="C24" i="10"/>
  <c r="V23" i="10"/>
  <c r="W23" i="10" s="1"/>
  <c r="C23" i="10"/>
  <c r="V22" i="10"/>
  <c r="W22" i="10" s="1"/>
  <c r="C22" i="10"/>
  <c r="V21" i="10"/>
  <c r="W21" i="10" s="1"/>
  <c r="C21" i="10"/>
  <c r="S30" i="2" s="1"/>
  <c r="V20" i="10"/>
  <c r="W20" i="10" s="1"/>
  <c r="C20" i="10"/>
  <c r="V19" i="10"/>
  <c r="W19" i="10" s="1"/>
  <c r="C19" i="10"/>
  <c r="S18" i="2" s="1"/>
  <c r="V18" i="10"/>
  <c r="W18" i="10" s="1"/>
  <c r="C18" i="10"/>
  <c r="V17" i="10"/>
  <c r="W17" i="10" s="1"/>
  <c r="C17" i="10"/>
  <c r="V16" i="10"/>
  <c r="W16" i="10" s="1"/>
  <c r="C16" i="10"/>
  <c r="V15" i="10"/>
  <c r="W15" i="10" s="1"/>
  <c r="C15" i="10"/>
  <c r="V13" i="10"/>
  <c r="W13" i="10" s="1"/>
  <c r="C13" i="10"/>
  <c r="V12" i="10"/>
  <c r="W12" i="10" s="1"/>
  <c r="C12" i="10"/>
  <c r="S10" i="2" s="1"/>
  <c r="V11" i="10"/>
  <c r="W11" i="10" s="1"/>
  <c r="C11" i="10"/>
  <c r="V10" i="10"/>
  <c r="W10" i="10" s="1"/>
  <c r="C10" i="10"/>
  <c r="S9" i="2" s="1"/>
  <c r="V9" i="10"/>
  <c r="W9" i="10" s="1"/>
  <c r="C9" i="10"/>
  <c r="V8" i="10"/>
  <c r="W8" i="10" s="1"/>
  <c r="C8" i="10"/>
  <c r="V7" i="10"/>
  <c r="W7" i="10" s="1"/>
  <c r="C7" i="10"/>
  <c r="V6" i="10"/>
  <c r="W6" i="10" s="1"/>
  <c r="C6" i="10"/>
  <c r="V5" i="10"/>
  <c r="W5" i="10" s="1"/>
  <c r="C5" i="10"/>
  <c r="V4" i="10"/>
  <c r="W4" i="10" s="1"/>
  <c r="C4" i="10"/>
  <c r="S6" i="2" s="1"/>
  <c r="V3" i="10"/>
  <c r="W3" i="10" s="1"/>
  <c r="C3" i="10"/>
  <c r="V2" i="10"/>
  <c r="C2" i="10"/>
  <c r="S5" i="2" s="1"/>
  <c r="Y40" i="19"/>
  <c r="W40" i="19"/>
  <c r="V40" i="19"/>
  <c r="U40" i="19"/>
  <c r="T40" i="19" s="1"/>
  <c r="S40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C40" i="19"/>
  <c r="Y39" i="19"/>
  <c r="W39" i="19"/>
  <c r="V39" i="19"/>
  <c r="U39" i="19"/>
  <c r="T39" i="19" s="1"/>
  <c r="S39" i="19"/>
  <c r="R39" i="19"/>
  <c r="Q39" i="19"/>
  <c r="P39" i="19"/>
  <c r="O39" i="19"/>
  <c r="N39" i="19"/>
  <c r="M39" i="19"/>
  <c r="L39" i="19"/>
  <c r="K39" i="19"/>
  <c r="J39" i="19"/>
  <c r="I39" i="19"/>
  <c r="H39" i="19"/>
  <c r="G39" i="19"/>
  <c r="F39" i="19"/>
  <c r="C39" i="19"/>
  <c r="W38" i="19"/>
  <c r="V38" i="19"/>
  <c r="U38" i="19"/>
  <c r="T38" i="19" s="1"/>
  <c r="S38" i="19"/>
  <c r="R38" i="19"/>
  <c r="Q38" i="19"/>
  <c r="P38" i="19"/>
  <c r="O38" i="19"/>
  <c r="N38" i="19"/>
  <c r="M38" i="19"/>
  <c r="L38" i="19"/>
  <c r="K38" i="19"/>
  <c r="J38" i="19"/>
  <c r="I38" i="19"/>
  <c r="H38" i="19"/>
  <c r="G38" i="19"/>
  <c r="F38" i="19"/>
  <c r="C38" i="19"/>
  <c r="Y37" i="19"/>
  <c r="W37" i="19"/>
  <c r="V37" i="19"/>
  <c r="U37" i="19"/>
  <c r="T37" i="19" s="1"/>
  <c r="S37" i="19"/>
  <c r="R37" i="19"/>
  <c r="Q37" i="19"/>
  <c r="P37" i="19"/>
  <c r="O37" i="19"/>
  <c r="N37" i="19"/>
  <c r="M37" i="19"/>
  <c r="L37" i="19"/>
  <c r="K37" i="19"/>
  <c r="J37" i="19"/>
  <c r="I37" i="19"/>
  <c r="H37" i="19"/>
  <c r="G37" i="19"/>
  <c r="F37" i="19"/>
  <c r="C37" i="19"/>
  <c r="W36" i="19"/>
  <c r="V36" i="19"/>
  <c r="U36" i="19"/>
  <c r="T36" i="19" s="1"/>
  <c r="S36" i="19"/>
  <c r="R36" i="19"/>
  <c r="Q36" i="19"/>
  <c r="P36" i="19"/>
  <c r="O36" i="19"/>
  <c r="N36" i="19"/>
  <c r="M36" i="19"/>
  <c r="L36" i="19"/>
  <c r="K36" i="19"/>
  <c r="J36" i="19"/>
  <c r="I36" i="19"/>
  <c r="H36" i="19"/>
  <c r="G36" i="19"/>
  <c r="F36" i="19"/>
  <c r="C36" i="19"/>
  <c r="Y35" i="19"/>
  <c r="W35" i="19"/>
  <c r="V35" i="19"/>
  <c r="U35" i="19"/>
  <c r="T35" i="19" s="1"/>
  <c r="S35" i="19"/>
  <c r="R35" i="19"/>
  <c r="Q35" i="19"/>
  <c r="P35" i="19"/>
  <c r="O35" i="19"/>
  <c r="N35" i="19"/>
  <c r="M35" i="19"/>
  <c r="L35" i="19"/>
  <c r="K35" i="19"/>
  <c r="J35" i="19"/>
  <c r="I35" i="19"/>
  <c r="H35" i="19"/>
  <c r="G35" i="19"/>
  <c r="F35" i="19"/>
  <c r="C35" i="19"/>
  <c r="W34" i="19"/>
  <c r="V34" i="19"/>
  <c r="U34" i="19"/>
  <c r="T34" i="19" s="1"/>
  <c r="S34" i="19"/>
  <c r="R34" i="19"/>
  <c r="Q34" i="19"/>
  <c r="P34" i="19"/>
  <c r="O34" i="19"/>
  <c r="N34" i="19"/>
  <c r="M34" i="19"/>
  <c r="L34" i="19"/>
  <c r="K34" i="19"/>
  <c r="J34" i="19"/>
  <c r="I34" i="19"/>
  <c r="H34" i="19"/>
  <c r="G34" i="19"/>
  <c r="F34" i="19"/>
  <c r="C34" i="19"/>
  <c r="W33" i="19"/>
  <c r="V33" i="19"/>
  <c r="U33" i="19"/>
  <c r="T33" i="19" s="1"/>
  <c r="S33" i="19"/>
  <c r="R33" i="19"/>
  <c r="Q33" i="19"/>
  <c r="P33" i="19"/>
  <c r="O33" i="19"/>
  <c r="N33" i="19"/>
  <c r="M33" i="19"/>
  <c r="L33" i="19"/>
  <c r="K33" i="19"/>
  <c r="J33" i="19"/>
  <c r="I33" i="19"/>
  <c r="H33" i="19"/>
  <c r="G33" i="19"/>
  <c r="F33" i="19"/>
  <c r="C33" i="19"/>
  <c r="W32" i="19"/>
  <c r="V32" i="19"/>
  <c r="U32" i="19"/>
  <c r="T32" i="19" s="1"/>
  <c r="S32" i="19"/>
  <c r="R32" i="19"/>
  <c r="Q32" i="19"/>
  <c r="P32" i="19"/>
  <c r="O32" i="19"/>
  <c r="N32" i="19"/>
  <c r="M32" i="19"/>
  <c r="L32" i="19"/>
  <c r="K32" i="19"/>
  <c r="J32" i="19"/>
  <c r="I32" i="19"/>
  <c r="H32" i="19"/>
  <c r="G32" i="19"/>
  <c r="F32" i="19"/>
  <c r="C32" i="19"/>
  <c r="W31" i="19"/>
  <c r="V31" i="19"/>
  <c r="U31" i="19"/>
  <c r="T31" i="19" s="1"/>
  <c r="S31" i="19"/>
  <c r="R31" i="19"/>
  <c r="Q31" i="19"/>
  <c r="P31" i="19"/>
  <c r="O31" i="19"/>
  <c r="N31" i="19"/>
  <c r="M31" i="19"/>
  <c r="L31" i="19"/>
  <c r="K31" i="19"/>
  <c r="J31" i="19"/>
  <c r="I31" i="19"/>
  <c r="H31" i="19"/>
  <c r="G31" i="19"/>
  <c r="F31" i="19"/>
  <c r="C31" i="19"/>
  <c r="Y30" i="19"/>
  <c r="W30" i="19"/>
  <c r="V30" i="19"/>
  <c r="U30" i="19"/>
  <c r="T30" i="19" s="1"/>
  <c r="S30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C30" i="19"/>
  <c r="Y29" i="19"/>
  <c r="W29" i="19"/>
  <c r="V29" i="19"/>
  <c r="U29" i="19"/>
  <c r="T29" i="19" s="1"/>
  <c r="S29" i="19"/>
  <c r="R29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C29" i="19"/>
  <c r="W28" i="19"/>
  <c r="V28" i="19"/>
  <c r="U28" i="19"/>
  <c r="T28" i="19" s="1"/>
  <c r="S28" i="19"/>
  <c r="R28" i="19"/>
  <c r="Q28" i="19"/>
  <c r="P28" i="19"/>
  <c r="O28" i="19"/>
  <c r="N28" i="19"/>
  <c r="M28" i="19"/>
  <c r="L28" i="19"/>
  <c r="K28" i="19"/>
  <c r="J28" i="19"/>
  <c r="I28" i="19"/>
  <c r="H28" i="19"/>
  <c r="G28" i="19"/>
  <c r="F28" i="19"/>
  <c r="C28" i="19"/>
  <c r="W27" i="19"/>
  <c r="V27" i="19"/>
  <c r="U27" i="19"/>
  <c r="T27" i="19" s="1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C27" i="19"/>
  <c r="W26" i="19"/>
  <c r="V26" i="19"/>
  <c r="U26" i="19"/>
  <c r="T26" i="19" s="1"/>
  <c r="S26" i="19"/>
  <c r="R26" i="19"/>
  <c r="Q26" i="19"/>
  <c r="P26" i="19"/>
  <c r="O26" i="19"/>
  <c r="N26" i="19"/>
  <c r="M26" i="19"/>
  <c r="L26" i="19"/>
  <c r="K26" i="19"/>
  <c r="J26" i="19"/>
  <c r="I26" i="19"/>
  <c r="H26" i="19"/>
  <c r="G26" i="19"/>
  <c r="F26" i="19"/>
  <c r="C26" i="19"/>
  <c r="W25" i="19"/>
  <c r="V25" i="19"/>
  <c r="U25" i="19"/>
  <c r="T25" i="19" s="1"/>
  <c r="S25" i="19"/>
  <c r="R25" i="19"/>
  <c r="Q25" i="19"/>
  <c r="P25" i="19"/>
  <c r="O25" i="19"/>
  <c r="N25" i="19"/>
  <c r="M25" i="19"/>
  <c r="L25" i="19"/>
  <c r="K25" i="19"/>
  <c r="J25" i="19"/>
  <c r="I25" i="19"/>
  <c r="H25" i="19"/>
  <c r="G25" i="19"/>
  <c r="F25" i="19"/>
  <c r="C25" i="19"/>
  <c r="W24" i="19"/>
  <c r="V24" i="19"/>
  <c r="U24" i="19"/>
  <c r="T24" i="19" s="1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C24" i="19"/>
  <c r="W23" i="19"/>
  <c r="V23" i="19"/>
  <c r="U23" i="19"/>
  <c r="T23" i="19" s="1"/>
  <c r="S23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C23" i="19"/>
  <c r="W22" i="19"/>
  <c r="V22" i="19"/>
  <c r="U22" i="19"/>
  <c r="T22" i="19" s="1"/>
  <c r="S22" i="19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C22" i="19"/>
  <c r="W21" i="19"/>
  <c r="V21" i="19"/>
  <c r="U21" i="19"/>
  <c r="T21" i="19" s="1"/>
  <c r="S21" i="19"/>
  <c r="R21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C21" i="19"/>
  <c r="W20" i="19"/>
  <c r="V20" i="19"/>
  <c r="U20" i="19"/>
  <c r="T20" i="19" s="1"/>
  <c r="S20" i="19"/>
  <c r="R20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C20" i="19"/>
  <c r="W19" i="19"/>
  <c r="V19" i="19"/>
  <c r="U19" i="19"/>
  <c r="T19" i="19" s="1"/>
  <c r="S19" i="19"/>
  <c r="R19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C19" i="19"/>
  <c r="Y18" i="19"/>
  <c r="W18" i="19"/>
  <c r="V18" i="19"/>
  <c r="U18" i="19"/>
  <c r="T18" i="19" s="1"/>
  <c r="S18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C18" i="19"/>
  <c r="W17" i="19"/>
  <c r="V17" i="19"/>
  <c r="U17" i="19"/>
  <c r="T17" i="19" s="1"/>
  <c r="S17" i="19"/>
  <c r="R17" i="19"/>
  <c r="Q17" i="19"/>
  <c r="P17" i="19"/>
  <c r="O17" i="19"/>
  <c r="N17" i="19"/>
  <c r="M17" i="19"/>
  <c r="L17" i="19"/>
  <c r="K17" i="19"/>
  <c r="J17" i="19"/>
  <c r="I17" i="19"/>
  <c r="H17" i="19"/>
  <c r="G17" i="19"/>
  <c r="F17" i="19"/>
  <c r="C17" i="19"/>
  <c r="W16" i="19"/>
  <c r="V16" i="19"/>
  <c r="U16" i="19"/>
  <c r="T16" i="19" s="1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C16" i="19"/>
  <c r="W15" i="19"/>
  <c r="V15" i="19"/>
  <c r="U15" i="19"/>
  <c r="T15" i="19" s="1"/>
  <c r="S15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C15" i="19"/>
  <c r="W14" i="19"/>
  <c r="V14" i="19"/>
  <c r="U14" i="19"/>
  <c r="T14" i="19" s="1"/>
  <c r="S14" i="19"/>
  <c r="R14" i="19"/>
  <c r="Q14" i="19"/>
  <c r="P14" i="19"/>
  <c r="O14" i="19"/>
  <c r="N14" i="19"/>
  <c r="M14" i="19"/>
  <c r="L14" i="19"/>
  <c r="K14" i="19"/>
  <c r="J14" i="19"/>
  <c r="I14" i="19"/>
  <c r="H14" i="19"/>
  <c r="G14" i="19"/>
  <c r="F14" i="19"/>
  <c r="C14" i="19"/>
  <c r="W13" i="19"/>
  <c r="V13" i="19"/>
  <c r="U13" i="19"/>
  <c r="T13" i="19" s="1"/>
  <c r="S13" i="19"/>
  <c r="R13" i="19"/>
  <c r="Q13" i="19"/>
  <c r="P13" i="19"/>
  <c r="O13" i="19"/>
  <c r="N13" i="19"/>
  <c r="M13" i="19"/>
  <c r="L13" i="19"/>
  <c r="K13" i="19"/>
  <c r="J13" i="19"/>
  <c r="I13" i="19"/>
  <c r="H13" i="19"/>
  <c r="G13" i="19"/>
  <c r="F13" i="19"/>
  <c r="C13" i="19"/>
  <c r="W12" i="19"/>
  <c r="V12" i="19"/>
  <c r="U12" i="19"/>
  <c r="T12" i="19" s="1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C12" i="19"/>
  <c r="W11" i="19"/>
  <c r="V11" i="19"/>
  <c r="U11" i="19"/>
  <c r="T11" i="19" s="1"/>
  <c r="S11" i="19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C11" i="19"/>
  <c r="W10" i="19"/>
  <c r="V10" i="19"/>
  <c r="U10" i="19"/>
  <c r="T10" i="19" s="1"/>
  <c r="S10" i="19"/>
  <c r="R10" i="19"/>
  <c r="Q10" i="19"/>
  <c r="P10" i="19"/>
  <c r="O10" i="19"/>
  <c r="N10" i="19"/>
  <c r="M10" i="19"/>
  <c r="L10" i="19"/>
  <c r="K10" i="19"/>
  <c r="J10" i="19"/>
  <c r="I10" i="19"/>
  <c r="H10" i="19"/>
  <c r="G10" i="19"/>
  <c r="F10" i="19"/>
  <c r="C10" i="19"/>
  <c r="W9" i="19"/>
  <c r="V9" i="19"/>
  <c r="U9" i="19"/>
  <c r="T9" i="19" s="1"/>
  <c r="S9" i="19"/>
  <c r="R9" i="19"/>
  <c r="Q9" i="19"/>
  <c r="P9" i="19"/>
  <c r="O9" i="19"/>
  <c r="N9" i="19"/>
  <c r="M9" i="19"/>
  <c r="L9" i="19"/>
  <c r="K9" i="19"/>
  <c r="J9" i="19"/>
  <c r="I9" i="19"/>
  <c r="H9" i="19"/>
  <c r="G9" i="19"/>
  <c r="F9" i="19"/>
  <c r="C9" i="19"/>
  <c r="Y8" i="19"/>
  <c r="W8" i="19"/>
  <c r="V8" i="19"/>
  <c r="U8" i="19"/>
  <c r="T8" i="19" s="1"/>
  <c r="S8" i="19"/>
  <c r="R8" i="19"/>
  <c r="Q8" i="19"/>
  <c r="P8" i="19"/>
  <c r="O8" i="19"/>
  <c r="N8" i="19"/>
  <c r="M8" i="19"/>
  <c r="L8" i="19"/>
  <c r="K8" i="19"/>
  <c r="J8" i="19"/>
  <c r="I8" i="19"/>
  <c r="H8" i="19"/>
  <c r="G8" i="19"/>
  <c r="F8" i="19"/>
  <c r="C8" i="19"/>
  <c r="W7" i="19"/>
  <c r="V7" i="19"/>
  <c r="U7" i="19"/>
  <c r="T7" i="19" s="1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C7" i="19"/>
  <c r="W6" i="19"/>
  <c r="V6" i="19"/>
  <c r="U6" i="19"/>
  <c r="T6" i="19" s="1"/>
  <c r="S6" i="19"/>
  <c r="R6" i="19"/>
  <c r="Q6" i="19"/>
  <c r="P6" i="19"/>
  <c r="O6" i="19"/>
  <c r="N6" i="19"/>
  <c r="M6" i="19"/>
  <c r="L6" i="19"/>
  <c r="K6" i="19"/>
  <c r="J6" i="19"/>
  <c r="I6" i="19"/>
  <c r="H6" i="19"/>
  <c r="G6" i="19"/>
  <c r="F6" i="19"/>
  <c r="C6" i="19"/>
  <c r="W5" i="19"/>
  <c r="V5" i="19"/>
  <c r="U5" i="19"/>
  <c r="T5" i="19" s="1"/>
  <c r="S5" i="19"/>
  <c r="R5" i="19"/>
  <c r="Q5" i="19"/>
  <c r="P5" i="19"/>
  <c r="O5" i="19"/>
  <c r="N5" i="19"/>
  <c r="M5" i="19"/>
  <c r="L5" i="19"/>
  <c r="K5" i="19"/>
  <c r="J5" i="19"/>
  <c r="I5" i="19"/>
  <c r="H5" i="19"/>
  <c r="G5" i="19"/>
  <c r="F5" i="19"/>
  <c r="C5" i="19"/>
  <c r="Y12" i="24"/>
  <c r="W12" i="24"/>
  <c r="V12" i="24"/>
  <c r="U12" i="24"/>
  <c r="S12" i="24"/>
  <c r="R12" i="24"/>
  <c r="Q12" i="24"/>
  <c r="P12" i="24"/>
  <c r="O12" i="24"/>
  <c r="N12" i="24"/>
  <c r="M12" i="24"/>
  <c r="L12" i="24"/>
  <c r="K12" i="24"/>
  <c r="J12" i="24"/>
  <c r="I12" i="24"/>
  <c r="H12" i="24"/>
  <c r="G12" i="24"/>
  <c r="F12" i="24"/>
  <c r="C12" i="24"/>
  <c r="Y11" i="24"/>
  <c r="W11" i="24"/>
  <c r="V11" i="24"/>
  <c r="U11" i="24"/>
  <c r="S11" i="24"/>
  <c r="R11" i="24"/>
  <c r="Q11" i="24"/>
  <c r="P11" i="24"/>
  <c r="O11" i="24"/>
  <c r="N11" i="24"/>
  <c r="M11" i="24"/>
  <c r="L11" i="24"/>
  <c r="K11" i="24"/>
  <c r="J11" i="24"/>
  <c r="I11" i="24"/>
  <c r="H11" i="24"/>
  <c r="G11" i="24"/>
  <c r="F11" i="24"/>
  <c r="C11" i="24"/>
  <c r="W10" i="24"/>
  <c r="V10" i="24"/>
  <c r="U10" i="24"/>
  <c r="S10" i="24"/>
  <c r="R10" i="24"/>
  <c r="Q10" i="24"/>
  <c r="P10" i="24"/>
  <c r="O10" i="24"/>
  <c r="N10" i="24"/>
  <c r="M10" i="24"/>
  <c r="L10" i="24"/>
  <c r="K10" i="24"/>
  <c r="J10" i="24"/>
  <c r="I10" i="24"/>
  <c r="H10" i="24"/>
  <c r="G10" i="24"/>
  <c r="F10" i="24"/>
  <c r="C10" i="24"/>
  <c r="W9" i="24"/>
  <c r="V9" i="24"/>
  <c r="U9" i="24"/>
  <c r="S9" i="24"/>
  <c r="R9" i="24"/>
  <c r="Q9" i="24"/>
  <c r="P9" i="24"/>
  <c r="O9" i="24"/>
  <c r="N9" i="24"/>
  <c r="M9" i="24"/>
  <c r="L9" i="24"/>
  <c r="K9" i="24"/>
  <c r="J9" i="24"/>
  <c r="I9" i="24"/>
  <c r="H9" i="24"/>
  <c r="G9" i="24"/>
  <c r="F9" i="24"/>
  <c r="C9" i="24"/>
  <c r="Y8" i="24"/>
  <c r="W8" i="24"/>
  <c r="V8" i="24"/>
  <c r="U8" i="24"/>
  <c r="S8" i="24"/>
  <c r="R8" i="24"/>
  <c r="Q8" i="24"/>
  <c r="P8" i="24"/>
  <c r="O8" i="24"/>
  <c r="N8" i="24"/>
  <c r="M8" i="24"/>
  <c r="L8" i="24"/>
  <c r="K8" i="24"/>
  <c r="J8" i="24"/>
  <c r="I8" i="24"/>
  <c r="H8" i="24"/>
  <c r="G8" i="24"/>
  <c r="F8" i="24"/>
  <c r="C8" i="24"/>
  <c r="W7" i="24"/>
  <c r="V7" i="24"/>
  <c r="U7" i="24"/>
  <c r="S7" i="24"/>
  <c r="R7" i="24"/>
  <c r="Q7" i="24"/>
  <c r="P7" i="24"/>
  <c r="O7" i="24"/>
  <c r="N7" i="24"/>
  <c r="M7" i="24"/>
  <c r="L7" i="24"/>
  <c r="K7" i="24"/>
  <c r="J7" i="24"/>
  <c r="I7" i="24"/>
  <c r="H7" i="24"/>
  <c r="G7" i="24"/>
  <c r="F7" i="24"/>
  <c r="C7" i="24"/>
  <c r="W6" i="24"/>
  <c r="V6" i="24"/>
  <c r="U6" i="24"/>
  <c r="R6" i="24"/>
  <c r="Q6" i="24"/>
  <c r="P6" i="24"/>
  <c r="O6" i="24"/>
  <c r="N6" i="24"/>
  <c r="M6" i="24"/>
  <c r="L6" i="24"/>
  <c r="K6" i="24"/>
  <c r="J6" i="24"/>
  <c r="I6" i="24"/>
  <c r="H6" i="24"/>
  <c r="G6" i="24"/>
  <c r="F6" i="24"/>
  <c r="C6" i="24"/>
  <c r="W5" i="24"/>
  <c r="V5" i="24"/>
  <c r="U5" i="24"/>
  <c r="R5" i="24"/>
  <c r="Q5" i="24"/>
  <c r="P5" i="24"/>
  <c r="O5" i="24"/>
  <c r="N5" i="24"/>
  <c r="M5" i="24"/>
  <c r="L5" i="24"/>
  <c r="K5" i="24"/>
  <c r="J5" i="24"/>
  <c r="I5" i="24"/>
  <c r="G5" i="24"/>
  <c r="F5" i="24"/>
  <c r="C5" i="24"/>
  <c r="W16" i="16"/>
  <c r="V16" i="16"/>
  <c r="U16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C16" i="16"/>
  <c r="W15" i="16"/>
  <c r="V15" i="16"/>
  <c r="U15" i="16"/>
  <c r="S15" i="16"/>
  <c r="R15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C15" i="16"/>
  <c r="W14" i="16"/>
  <c r="V14" i="16"/>
  <c r="U14" i="16"/>
  <c r="R14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C14" i="16"/>
  <c r="W13" i="16"/>
  <c r="V13" i="16"/>
  <c r="U13" i="16"/>
  <c r="S13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C13" i="16"/>
  <c r="W12" i="16"/>
  <c r="V12" i="16"/>
  <c r="U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C12" i="16"/>
  <c r="W11" i="16"/>
  <c r="V11" i="16"/>
  <c r="U11" i="16"/>
  <c r="S11" i="16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C11" i="16"/>
  <c r="W10" i="16"/>
  <c r="V10" i="16"/>
  <c r="U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C10" i="16"/>
  <c r="W9" i="16"/>
  <c r="V9" i="16"/>
  <c r="U9" i="16"/>
  <c r="S9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/>
  <c r="C9" i="16"/>
  <c r="W8" i="16"/>
  <c r="V8" i="16"/>
  <c r="U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C8" i="16"/>
  <c r="W7" i="16"/>
  <c r="V7" i="16"/>
  <c r="U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C7" i="16"/>
  <c r="W6" i="16"/>
  <c r="V6" i="16"/>
  <c r="U6" i="16"/>
  <c r="S6" i="16"/>
  <c r="R6" i="16"/>
  <c r="Q6" i="16"/>
  <c r="P6" i="16"/>
  <c r="O6" i="16"/>
  <c r="N6" i="16"/>
  <c r="M6" i="16"/>
  <c r="L6" i="16"/>
  <c r="K6" i="16"/>
  <c r="J6" i="16"/>
  <c r="I6" i="16"/>
  <c r="H6" i="16"/>
  <c r="G6" i="16"/>
  <c r="F6" i="16"/>
  <c r="C6" i="16"/>
  <c r="W5" i="16"/>
  <c r="V5" i="16"/>
  <c r="U5" i="16"/>
  <c r="R5" i="16"/>
  <c r="Q5" i="16"/>
  <c r="P5" i="16"/>
  <c r="O5" i="16"/>
  <c r="N5" i="16"/>
  <c r="M5" i="16"/>
  <c r="L5" i="16"/>
  <c r="K5" i="16"/>
  <c r="J5" i="16"/>
  <c r="I5" i="16"/>
  <c r="G5" i="16"/>
  <c r="F5" i="16"/>
  <c r="C5" i="16"/>
  <c r="W13" i="14"/>
  <c r="V13" i="14"/>
  <c r="U13" i="14"/>
  <c r="R13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C13" i="14"/>
  <c r="Y12" i="14"/>
  <c r="W12" i="14"/>
  <c r="V12" i="14"/>
  <c r="U12" i="14"/>
  <c r="S12" i="14"/>
  <c r="R12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C12" i="14"/>
  <c r="W11" i="14"/>
  <c r="V11" i="14"/>
  <c r="U11" i="14"/>
  <c r="R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C11" i="14"/>
  <c r="W10" i="14"/>
  <c r="V10" i="14"/>
  <c r="U10" i="14"/>
  <c r="R10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C10" i="14"/>
  <c r="Y9" i="14"/>
  <c r="W9" i="14"/>
  <c r="V9" i="14"/>
  <c r="U9" i="14"/>
  <c r="R9" i="14"/>
  <c r="Q9" i="14"/>
  <c r="P9" i="14"/>
  <c r="O9" i="14"/>
  <c r="N9" i="14"/>
  <c r="M9" i="14"/>
  <c r="L9" i="14"/>
  <c r="K9" i="14"/>
  <c r="J9" i="14"/>
  <c r="I9" i="14"/>
  <c r="H9" i="14"/>
  <c r="G9" i="14"/>
  <c r="F9" i="14"/>
  <c r="C9" i="14"/>
  <c r="Y8" i="14"/>
  <c r="W8" i="14"/>
  <c r="V8" i="14"/>
  <c r="U8" i="14"/>
  <c r="R8" i="14"/>
  <c r="Q8" i="14"/>
  <c r="P8" i="14"/>
  <c r="O8" i="14"/>
  <c r="N8" i="14"/>
  <c r="M8" i="14"/>
  <c r="L8" i="14"/>
  <c r="K8" i="14"/>
  <c r="J8" i="14"/>
  <c r="I8" i="14"/>
  <c r="H8" i="14"/>
  <c r="G8" i="14"/>
  <c r="F8" i="14"/>
  <c r="C8" i="14"/>
  <c r="W7" i="14"/>
  <c r="V7" i="14"/>
  <c r="U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C7" i="14"/>
  <c r="W6" i="14"/>
  <c r="V6" i="14"/>
  <c r="U6" i="14"/>
  <c r="S6" i="14"/>
  <c r="R6" i="14"/>
  <c r="Q6" i="14"/>
  <c r="P6" i="14"/>
  <c r="O6" i="14"/>
  <c r="N6" i="14"/>
  <c r="M6" i="14"/>
  <c r="L6" i="14"/>
  <c r="K6" i="14"/>
  <c r="J6" i="14"/>
  <c r="I6" i="14"/>
  <c r="H6" i="14"/>
  <c r="G6" i="14"/>
  <c r="F6" i="14"/>
  <c r="C6" i="14"/>
  <c r="W5" i="14"/>
  <c r="V5" i="14"/>
  <c r="U5" i="14"/>
  <c r="R5" i="14"/>
  <c r="Q5" i="14"/>
  <c r="P5" i="14"/>
  <c r="O5" i="14"/>
  <c r="N5" i="14"/>
  <c r="M5" i="14"/>
  <c r="L5" i="14"/>
  <c r="K5" i="14"/>
  <c r="J5" i="14"/>
  <c r="I5" i="14"/>
  <c r="H5" i="14"/>
  <c r="G5" i="14"/>
  <c r="F5" i="14"/>
  <c r="C5" i="14"/>
  <c r="Y50" i="3"/>
  <c r="W50" i="3"/>
  <c r="V50" i="3"/>
  <c r="U50" i="3"/>
  <c r="R50" i="3"/>
  <c r="Q50" i="3"/>
  <c r="P50" i="3"/>
  <c r="O50" i="3"/>
  <c r="N50" i="3"/>
  <c r="M50" i="3"/>
  <c r="L50" i="3"/>
  <c r="K50" i="3"/>
  <c r="J50" i="3"/>
  <c r="I50" i="3"/>
  <c r="H50" i="3"/>
  <c r="G50" i="3"/>
  <c r="F50" i="3"/>
  <c r="C50" i="3"/>
  <c r="Y49" i="3"/>
  <c r="W49" i="3"/>
  <c r="V49" i="3"/>
  <c r="U49" i="3"/>
  <c r="S49" i="3"/>
  <c r="R49" i="3"/>
  <c r="Q49" i="3"/>
  <c r="P49" i="3"/>
  <c r="O49" i="3"/>
  <c r="N49" i="3"/>
  <c r="M49" i="3"/>
  <c r="L49" i="3"/>
  <c r="K49" i="3"/>
  <c r="J49" i="3"/>
  <c r="I49" i="3"/>
  <c r="H49" i="3"/>
  <c r="G49" i="3"/>
  <c r="F49" i="3"/>
  <c r="C49" i="3"/>
  <c r="Y48" i="3"/>
  <c r="W48" i="3"/>
  <c r="V48" i="3"/>
  <c r="U48" i="3"/>
  <c r="R48" i="3"/>
  <c r="Q48" i="3"/>
  <c r="P48" i="3"/>
  <c r="O48" i="3"/>
  <c r="N48" i="3"/>
  <c r="M48" i="3"/>
  <c r="L48" i="3"/>
  <c r="K48" i="3"/>
  <c r="J48" i="3"/>
  <c r="I48" i="3"/>
  <c r="H48" i="3"/>
  <c r="G48" i="3"/>
  <c r="F48" i="3"/>
  <c r="C48" i="3"/>
  <c r="W44" i="3"/>
  <c r="V44" i="3"/>
  <c r="U44" i="3"/>
  <c r="R44" i="3"/>
  <c r="Q44" i="3"/>
  <c r="P44" i="3"/>
  <c r="O44" i="3"/>
  <c r="N44" i="3"/>
  <c r="M44" i="3"/>
  <c r="L44" i="3"/>
  <c r="K44" i="3"/>
  <c r="J44" i="3"/>
  <c r="I44" i="3"/>
  <c r="H44" i="3"/>
  <c r="G44" i="3"/>
  <c r="F44" i="3"/>
  <c r="C44" i="3"/>
  <c r="W43" i="3"/>
  <c r="V43" i="3"/>
  <c r="U43" i="3"/>
  <c r="R43" i="3"/>
  <c r="Q43" i="3"/>
  <c r="P43" i="3"/>
  <c r="O43" i="3"/>
  <c r="N43" i="3"/>
  <c r="M43" i="3"/>
  <c r="L43" i="3"/>
  <c r="K43" i="3"/>
  <c r="J43" i="3"/>
  <c r="I43" i="3"/>
  <c r="H43" i="3"/>
  <c r="G43" i="3"/>
  <c r="F43" i="3"/>
  <c r="C43" i="3"/>
  <c r="W42" i="3"/>
  <c r="V42" i="3"/>
  <c r="U42" i="3"/>
  <c r="S42" i="3"/>
  <c r="R42" i="3"/>
  <c r="Q42" i="3"/>
  <c r="P42" i="3"/>
  <c r="O42" i="3"/>
  <c r="N42" i="3"/>
  <c r="M42" i="3"/>
  <c r="L42" i="3"/>
  <c r="K42" i="3"/>
  <c r="J42" i="3"/>
  <c r="I42" i="3"/>
  <c r="H42" i="3"/>
  <c r="G42" i="3"/>
  <c r="F42" i="3"/>
  <c r="C42" i="3"/>
  <c r="W47" i="3"/>
  <c r="V47" i="3"/>
  <c r="U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C47" i="3"/>
  <c r="W46" i="3"/>
  <c r="V46" i="3"/>
  <c r="U46" i="3"/>
  <c r="S46" i="3"/>
  <c r="R46" i="3"/>
  <c r="Q46" i="3"/>
  <c r="P46" i="3"/>
  <c r="O46" i="3"/>
  <c r="N46" i="3"/>
  <c r="M46" i="3"/>
  <c r="L46" i="3"/>
  <c r="K46" i="3"/>
  <c r="J46" i="3"/>
  <c r="I46" i="3"/>
  <c r="H46" i="3"/>
  <c r="G46" i="3"/>
  <c r="F46" i="3"/>
  <c r="C46" i="3"/>
  <c r="Y45" i="3"/>
  <c r="W45" i="3"/>
  <c r="V45" i="3"/>
  <c r="U45" i="3"/>
  <c r="R45" i="3"/>
  <c r="Q45" i="3"/>
  <c r="P45" i="3"/>
  <c r="O45" i="3"/>
  <c r="N45" i="3"/>
  <c r="M45" i="3"/>
  <c r="L45" i="3"/>
  <c r="K45" i="3"/>
  <c r="J45" i="3"/>
  <c r="I45" i="3"/>
  <c r="H45" i="3"/>
  <c r="G45" i="3"/>
  <c r="F45" i="3"/>
  <c r="C45" i="3"/>
  <c r="W41" i="3"/>
  <c r="V41" i="3"/>
  <c r="U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C41" i="3"/>
  <c r="W40" i="3"/>
  <c r="V40" i="3"/>
  <c r="U40" i="3"/>
  <c r="R40" i="3"/>
  <c r="Q40" i="3"/>
  <c r="P40" i="3"/>
  <c r="O40" i="3"/>
  <c r="N40" i="3"/>
  <c r="M40" i="3"/>
  <c r="L40" i="3"/>
  <c r="K40" i="3"/>
  <c r="J40" i="3"/>
  <c r="I40" i="3"/>
  <c r="H40" i="3"/>
  <c r="G40" i="3"/>
  <c r="F40" i="3"/>
  <c r="C40" i="3"/>
  <c r="W39" i="3"/>
  <c r="V39" i="3"/>
  <c r="U39" i="3"/>
  <c r="R39" i="3"/>
  <c r="Q39" i="3"/>
  <c r="P39" i="3"/>
  <c r="O39" i="3"/>
  <c r="N39" i="3"/>
  <c r="M39" i="3"/>
  <c r="L39" i="3"/>
  <c r="K39" i="3"/>
  <c r="J39" i="3"/>
  <c r="I39" i="3"/>
  <c r="H39" i="3"/>
  <c r="G39" i="3"/>
  <c r="F39" i="3"/>
  <c r="C39" i="3"/>
  <c r="Y34" i="3"/>
  <c r="W34" i="3"/>
  <c r="V34" i="3"/>
  <c r="U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C34" i="3"/>
  <c r="W33" i="3"/>
  <c r="V33" i="3"/>
  <c r="U33" i="3"/>
  <c r="S33" i="3"/>
  <c r="R33" i="3"/>
  <c r="Q33" i="3"/>
  <c r="P33" i="3"/>
  <c r="O33" i="3"/>
  <c r="N33" i="3"/>
  <c r="M33" i="3"/>
  <c r="L33" i="3"/>
  <c r="K33" i="3"/>
  <c r="J33" i="3"/>
  <c r="I33" i="3"/>
  <c r="H33" i="3"/>
  <c r="G33" i="3"/>
  <c r="F33" i="3"/>
  <c r="C33" i="3"/>
  <c r="Y32" i="3"/>
  <c r="W32" i="3"/>
  <c r="V32" i="3"/>
  <c r="U32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C32" i="3"/>
  <c r="W28" i="3"/>
  <c r="V28" i="3"/>
  <c r="U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C28" i="3"/>
  <c r="W27" i="3"/>
  <c r="V27" i="3"/>
  <c r="U27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F27" i="3"/>
  <c r="C27" i="3"/>
  <c r="W26" i="3"/>
  <c r="V26" i="3"/>
  <c r="U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C26" i="3"/>
  <c r="Y31" i="3"/>
  <c r="W31" i="3"/>
  <c r="V31" i="3"/>
  <c r="U31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F31" i="3"/>
  <c r="C31" i="3"/>
  <c r="Y30" i="3"/>
  <c r="W30" i="3"/>
  <c r="V30" i="3"/>
  <c r="U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C30" i="3"/>
  <c r="W29" i="3"/>
  <c r="V29" i="3"/>
  <c r="U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C29" i="3"/>
  <c r="W25" i="3"/>
  <c r="V25" i="3"/>
  <c r="U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C25" i="3"/>
  <c r="W24" i="3"/>
  <c r="V24" i="3"/>
  <c r="U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C24" i="3"/>
  <c r="W23" i="3"/>
  <c r="V23" i="3"/>
  <c r="U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C23" i="3"/>
  <c r="Y16" i="3"/>
  <c r="W16" i="3"/>
  <c r="V16" i="3"/>
  <c r="U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C16" i="3"/>
  <c r="W15" i="3"/>
  <c r="V15" i="3"/>
  <c r="U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C15" i="3"/>
  <c r="Y14" i="3"/>
  <c r="W14" i="3"/>
  <c r="V14" i="3"/>
  <c r="U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C14" i="3"/>
  <c r="W10" i="3"/>
  <c r="V10" i="3"/>
  <c r="U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C10" i="3"/>
  <c r="W9" i="3"/>
  <c r="V9" i="3"/>
  <c r="U9" i="3"/>
  <c r="R9" i="3"/>
  <c r="Q9" i="3"/>
  <c r="P9" i="3"/>
  <c r="O9" i="3"/>
  <c r="N9" i="3"/>
  <c r="M9" i="3"/>
  <c r="L9" i="3"/>
  <c r="K9" i="3"/>
  <c r="J9" i="3"/>
  <c r="I9" i="3"/>
  <c r="H9" i="3"/>
  <c r="G9" i="3"/>
  <c r="F9" i="3"/>
  <c r="C9" i="3"/>
  <c r="W8" i="3"/>
  <c r="V8" i="3"/>
  <c r="U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C8" i="3"/>
  <c r="Y22" i="3"/>
  <c r="W22" i="3"/>
  <c r="V22" i="3"/>
  <c r="U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W21" i="3"/>
  <c r="V21" i="3"/>
  <c r="U21" i="3"/>
  <c r="S21" i="3"/>
  <c r="T21" i="3" s="1"/>
  <c r="Q21" i="3"/>
  <c r="P21" i="3"/>
  <c r="O21" i="3"/>
  <c r="N21" i="3"/>
  <c r="M21" i="3"/>
  <c r="L21" i="3"/>
  <c r="K21" i="3"/>
  <c r="J21" i="3"/>
  <c r="I21" i="3"/>
  <c r="H21" i="3"/>
  <c r="G21" i="3"/>
  <c r="F21" i="3"/>
  <c r="W13" i="3"/>
  <c r="V13" i="3"/>
  <c r="U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C13" i="3"/>
  <c r="W12" i="3"/>
  <c r="V12" i="3"/>
  <c r="U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C12" i="3"/>
  <c r="W11" i="3"/>
  <c r="V11" i="3"/>
  <c r="U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C11" i="3"/>
  <c r="W7" i="3"/>
  <c r="V7" i="3"/>
  <c r="U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C7" i="3"/>
  <c r="W6" i="3"/>
  <c r="V6" i="3"/>
  <c r="U6" i="3"/>
  <c r="S6" i="3"/>
  <c r="R6" i="3"/>
  <c r="Q6" i="3"/>
  <c r="P6" i="3"/>
  <c r="O6" i="3"/>
  <c r="N6" i="3"/>
  <c r="M6" i="3"/>
  <c r="L6" i="3"/>
  <c r="K6" i="3"/>
  <c r="J6" i="3"/>
  <c r="I6" i="3"/>
  <c r="H6" i="3"/>
  <c r="G6" i="3"/>
  <c r="F6" i="3"/>
  <c r="C6" i="3"/>
  <c r="W5" i="3"/>
  <c r="V5" i="3"/>
  <c r="U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C5" i="3"/>
  <c r="W76" i="22"/>
  <c r="V76" i="22"/>
  <c r="U76" i="22"/>
  <c r="Q76" i="22"/>
  <c r="P76" i="22"/>
  <c r="O76" i="22"/>
  <c r="N76" i="22"/>
  <c r="M76" i="22"/>
  <c r="L76" i="22"/>
  <c r="K76" i="22"/>
  <c r="J76" i="22"/>
  <c r="I76" i="22"/>
  <c r="H76" i="22"/>
  <c r="G76" i="22"/>
  <c r="F76" i="22"/>
  <c r="C76" i="22"/>
  <c r="W75" i="22"/>
  <c r="V75" i="22"/>
  <c r="U75" i="22"/>
  <c r="Q75" i="22"/>
  <c r="P75" i="22"/>
  <c r="O75" i="22"/>
  <c r="N75" i="22"/>
  <c r="M75" i="22"/>
  <c r="L75" i="22"/>
  <c r="K75" i="22"/>
  <c r="J75" i="22"/>
  <c r="I75" i="22"/>
  <c r="H75" i="22"/>
  <c r="G75" i="22"/>
  <c r="F75" i="22"/>
  <c r="C75" i="22"/>
  <c r="W74" i="22"/>
  <c r="V74" i="22"/>
  <c r="U74" i="22"/>
  <c r="Q74" i="22"/>
  <c r="P74" i="22"/>
  <c r="O74" i="22"/>
  <c r="N74" i="22"/>
  <c r="M74" i="22"/>
  <c r="L74" i="22"/>
  <c r="K74" i="22"/>
  <c r="J74" i="22"/>
  <c r="I74" i="22"/>
  <c r="H74" i="22"/>
  <c r="G74" i="22"/>
  <c r="F74" i="22"/>
  <c r="C74" i="22"/>
  <c r="W73" i="22"/>
  <c r="V73" i="22"/>
  <c r="U73" i="22"/>
  <c r="Q73" i="22"/>
  <c r="P73" i="22"/>
  <c r="O73" i="22"/>
  <c r="N73" i="22"/>
  <c r="M73" i="22"/>
  <c r="L73" i="22"/>
  <c r="K73" i="22"/>
  <c r="J73" i="22"/>
  <c r="I73" i="22"/>
  <c r="H73" i="22"/>
  <c r="G73" i="22"/>
  <c r="F73" i="22"/>
  <c r="C73" i="22"/>
  <c r="W72" i="22"/>
  <c r="V72" i="22"/>
  <c r="U72" i="22"/>
  <c r="R72" i="22"/>
  <c r="Q72" i="22"/>
  <c r="P72" i="22"/>
  <c r="O72" i="22"/>
  <c r="N72" i="22"/>
  <c r="M72" i="22"/>
  <c r="L72" i="22"/>
  <c r="K72" i="22"/>
  <c r="J72" i="22"/>
  <c r="I72" i="22"/>
  <c r="H72" i="22"/>
  <c r="G72" i="22"/>
  <c r="F72" i="22"/>
  <c r="C72" i="22"/>
  <c r="W71" i="22"/>
  <c r="V71" i="22"/>
  <c r="U71" i="22"/>
  <c r="S71" i="22"/>
  <c r="R71" i="22"/>
  <c r="Q71" i="22"/>
  <c r="P71" i="22"/>
  <c r="O71" i="22"/>
  <c r="N71" i="22"/>
  <c r="M71" i="22"/>
  <c r="L71" i="22"/>
  <c r="K71" i="22"/>
  <c r="J71" i="22"/>
  <c r="I71" i="22"/>
  <c r="H71" i="22"/>
  <c r="G71" i="22"/>
  <c r="F71" i="22"/>
  <c r="W46" i="22"/>
  <c r="V46" i="22"/>
  <c r="U46" i="22"/>
  <c r="S46" i="22"/>
  <c r="R46" i="22"/>
  <c r="Q46" i="22"/>
  <c r="P46" i="22"/>
  <c r="O46" i="22"/>
  <c r="N46" i="22"/>
  <c r="M46" i="22"/>
  <c r="L46" i="22"/>
  <c r="K46" i="22"/>
  <c r="J46" i="22"/>
  <c r="I46" i="22"/>
  <c r="H46" i="22"/>
  <c r="G46" i="22"/>
  <c r="F46" i="22"/>
  <c r="C46" i="22"/>
  <c r="W45" i="22"/>
  <c r="V45" i="22"/>
  <c r="U45" i="22"/>
  <c r="S45" i="22"/>
  <c r="R45" i="22"/>
  <c r="Q45" i="22"/>
  <c r="P45" i="22"/>
  <c r="O45" i="22"/>
  <c r="N45" i="22"/>
  <c r="M45" i="22"/>
  <c r="L45" i="22"/>
  <c r="K45" i="22"/>
  <c r="J45" i="22"/>
  <c r="I45" i="22"/>
  <c r="H45" i="22"/>
  <c r="G45" i="22"/>
  <c r="F45" i="22"/>
  <c r="C45" i="22"/>
  <c r="W44" i="22"/>
  <c r="V44" i="22"/>
  <c r="U44" i="22"/>
  <c r="S44" i="22"/>
  <c r="R44" i="22"/>
  <c r="Q44" i="22"/>
  <c r="P44" i="22"/>
  <c r="O44" i="22"/>
  <c r="N44" i="22"/>
  <c r="M44" i="22"/>
  <c r="L44" i="22"/>
  <c r="K44" i="22"/>
  <c r="J44" i="22"/>
  <c r="I44" i="22"/>
  <c r="H44" i="22"/>
  <c r="G44" i="22"/>
  <c r="F44" i="22"/>
  <c r="C44" i="22"/>
  <c r="W43" i="22"/>
  <c r="V43" i="22"/>
  <c r="U43" i="22"/>
  <c r="R43" i="22"/>
  <c r="Q43" i="22"/>
  <c r="P43" i="22"/>
  <c r="O43" i="22"/>
  <c r="N43" i="22"/>
  <c r="M43" i="22"/>
  <c r="L43" i="22"/>
  <c r="K43" i="22"/>
  <c r="J43" i="22"/>
  <c r="I43" i="22"/>
  <c r="H43" i="22"/>
  <c r="G43" i="22"/>
  <c r="F43" i="22"/>
  <c r="C43" i="22"/>
  <c r="W42" i="22"/>
  <c r="V42" i="22"/>
  <c r="U42" i="22"/>
  <c r="R42" i="22"/>
  <c r="Q42" i="22"/>
  <c r="P42" i="22"/>
  <c r="O42" i="22"/>
  <c r="N42" i="22"/>
  <c r="M42" i="22"/>
  <c r="L42" i="22"/>
  <c r="K42" i="22"/>
  <c r="J42" i="22"/>
  <c r="I42" i="22"/>
  <c r="H42" i="22"/>
  <c r="G42" i="22"/>
  <c r="F42" i="22"/>
  <c r="C42" i="22"/>
  <c r="W41" i="22"/>
  <c r="V41" i="22"/>
  <c r="U41" i="22"/>
  <c r="Q41" i="22"/>
  <c r="P41" i="22"/>
  <c r="O41" i="22"/>
  <c r="N41" i="22"/>
  <c r="M41" i="22"/>
  <c r="L41" i="22"/>
  <c r="K41" i="22"/>
  <c r="J41" i="22"/>
  <c r="I41" i="22"/>
  <c r="H41" i="22"/>
  <c r="G41" i="22"/>
  <c r="F41" i="22"/>
  <c r="C41" i="22"/>
  <c r="W16" i="22"/>
  <c r="V16" i="22"/>
  <c r="U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C16" i="22"/>
  <c r="W15" i="22"/>
  <c r="V15" i="22"/>
  <c r="U15" i="22"/>
  <c r="Q15" i="22"/>
  <c r="P15" i="22"/>
  <c r="O15" i="22"/>
  <c r="N15" i="22"/>
  <c r="M15" i="22"/>
  <c r="L15" i="22"/>
  <c r="K15" i="22"/>
  <c r="J15" i="22"/>
  <c r="I15" i="22"/>
  <c r="H15" i="22"/>
  <c r="G15" i="22"/>
  <c r="F15" i="22"/>
  <c r="C15" i="22"/>
  <c r="W14" i="22"/>
  <c r="V14" i="22"/>
  <c r="U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C14" i="22"/>
  <c r="W13" i="22"/>
  <c r="V13" i="22"/>
  <c r="U13" i="22"/>
  <c r="R13" i="22"/>
  <c r="Q13" i="22"/>
  <c r="P13" i="22"/>
  <c r="O13" i="22"/>
  <c r="N13" i="22"/>
  <c r="M13" i="22"/>
  <c r="L13" i="22"/>
  <c r="K13" i="22"/>
  <c r="J13" i="22"/>
  <c r="I13" i="22"/>
  <c r="H13" i="22"/>
  <c r="G13" i="22"/>
  <c r="F13" i="22"/>
  <c r="C13" i="22"/>
  <c r="W12" i="22"/>
  <c r="V12" i="22"/>
  <c r="U12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C12" i="22"/>
  <c r="W11" i="22"/>
  <c r="V11" i="22"/>
  <c r="U11" i="22"/>
  <c r="R11" i="22"/>
  <c r="Q11" i="22"/>
  <c r="P11" i="22"/>
  <c r="O11" i="22"/>
  <c r="N11" i="22"/>
  <c r="M11" i="22"/>
  <c r="L11" i="22"/>
  <c r="K11" i="22"/>
  <c r="J11" i="22"/>
  <c r="I11" i="22"/>
  <c r="H11" i="22"/>
  <c r="G11" i="22"/>
  <c r="F11" i="22"/>
  <c r="C11" i="22"/>
  <c r="W116" i="11"/>
  <c r="V116" i="11"/>
  <c r="U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C116" i="11"/>
  <c r="W102" i="11"/>
  <c r="V102" i="11"/>
  <c r="U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C102" i="11"/>
  <c r="W101" i="11"/>
  <c r="V101" i="11"/>
  <c r="U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C101" i="11"/>
  <c r="W100" i="11"/>
  <c r="V100" i="11"/>
  <c r="U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C100" i="11"/>
  <c r="W96" i="11"/>
  <c r="V96" i="11"/>
  <c r="U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C96" i="11"/>
  <c r="W95" i="11"/>
  <c r="V95" i="11"/>
  <c r="U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C95" i="11"/>
  <c r="W94" i="11"/>
  <c r="V94" i="11"/>
  <c r="U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C94" i="11"/>
  <c r="W90" i="11"/>
  <c r="V90" i="11"/>
  <c r="U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C90" i="11"/>
  <c r="W89" i="11"/>
  <c r="V89" i="11"/>
  <c r="U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C89" i="11"/>
  <c r="W88" i="11"/>
  <c r="V88" i="11"/>
  <c r="U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C88" i="11"/>
  <c r="W84" i="11"/>
  <c r="V84" i="11"/>
  <c r="U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C84" i="11"/>
  <c r="W83" i="11"/>
  <c r="V83" i="11"/>
  <c r="U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C83" i="11"/>
  <c r="W82" i="11"/>
  <c r="V82" i="11"/>
  <c r="U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C82" i="11"/>
  <c r="W99" i="11"/>
  <c r="V99" i="11"/>
  <c r="U99" i="11"/>
  <c r="R99" i="11"/>
  <c r="Q99" i="11"/>
  <c r="P99" i="11"/>
  <c r="O99" i="11"/>
  <c r="N99" i="11"/>
  <c r="M99" i="11"/>
  <c r="L99" i="11"/>
  <c r="K99" i="11"/>
  <c r="J99" i="11"/>
  <c r="I99" i="11"/>
  <c r="H99" i="11"/>
  <c r="G99" i="11"/>
  <c r="F99" i="11"/>
  <c r="C99" i="11"/>
  <c r="W98" i="11"/>
  <c r="V98" i="11"/>
  <c r="U98" i="11"/>
  <c r="R98" i="11"/>
  <c r="Q98" i="11"/>
  <c r="P98" i="11"/>
  <c r="O98" i="11"/>
  <c r="N98" i="11"/>
  <c r="M98" i="11"/>
  <c r="L98" i="11"/>
  <c r="K98" i="11"/>
  <c r="J98" i="11"/>
  <c r="I98" i="11"/>
  <c r="H98" i="11"/>
  <c r="G98" i="11"/>
  <c r="F98" i="11"/>
  <c r="C98" i="11"/>
  <c r="W97" i="11"/>
  <c r="V97" i="11"/>
  <c r="U97" i="11"/>
  <c r="R97" i="11"/>
  <c r="Q97" i="11"/>
  <c r="P97" i="11"/>
  <c r="O97" i="11"/>
  <c r="N97" i="11"/>
  <c r="M97" i="11"/>
  <c r="L97" i="11"/>
  <c r="K97" i="11"/>
  <c r="J97" i="11"/>
  <c r="I97" i="11"/>
  <c r="H97" i="11"/>
  <c r="G97" i="11"/>
  <c r="F97" i="11"/>
  <c r="C97" i="11"/>
  <c r="W93" i="11"/>
  <c r="V93" i="11"/>
  <c r="U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C93" i="11"/>
  <c r="W92" i="11"/>
  <c r="V92" i="11"/>
  <c r="U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C92" i="11"/>
  <c r="W91" i="11"/>
  <c r="V91" i="11"/>
  <c r="U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C91" i="11"/>
  <c r="W87" i="11"/>
  <c r="V87" i="11"/>
  <c r="U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C87" i="11"/>
  <c r="W86" i="11"/>
  <c r="V86" i="11"/>
  <c r="U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C86" i="11"/>
  <c r="W85" i="11"/>
  <c r="V85" i="11"/>
  <c r="U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C85" i="11"/>
  <c r="W81" i="11"/>
  <c r="V81" i="11"/>
  <c r="U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C81" i="11"/>
  <c r="W80" i="11"/>
  <c r="V80" i="11"/>
  <c r="U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C80" i="11"/>
  <c r="W79" i="11"/>
  <c r="V79" i="11"/>
  <c r="U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C79" i="11"/>
  <c r="W66" i="11"/>
  <c r="V66" i="11"/>
  <c r="U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C66" i="11"/>
  <c r="W65" i="11"/>
  <c r="V65" i="11"/>
  <c r="U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C65" i="11"/>
  <c r="W64" i="11"/>
  <c r="V64" i="11"/>
  <c r="U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C64" i="11"/>
  <c r="W60" i="11"/>
  <c r="V60" i="11"/>
  <c r="U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C60" i="11"/>
  <c r="W59" i="11"/>
  <c r="V59" i="11"/>
  <c r="U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C59" i="11"/>
  <c r="W58" i="11"/>
  <c r="V58" i="11"/>
  <c r="U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C58" i="11"/>
  <c r="W54" i="11"/>
  <c r="V54" i="11"/>
  <c r="U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C54" i="11"/>
  <c r="W53" i="11"/>
  <c r="V53" i="11"/>
  <c r="U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C53" i="11"/>
  <c r="W52" i="11"/>
  <c r="V52" i="11"/>
  <c r="U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C52" i="11"/>
  <c r="W48" i="11"/>
  <c r="V48" i="11"/>
  <c r="U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C48" i="11"/>
  <c r="W47" i="11"/>
  <c r="V47" i="11"/>
  <c r="U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C47" i="11"/>
  <c r="W46" i="11"/>
  <c r="V46" i="11"/>
  <c r="U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C46" i="11"/>
  <c r="W63" i="11"/>
  <c r="V63" i="11"/>
  <c r="U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C63" i="11"/>
  <c r="W62" i="11"/>
  <c r="V62" i="11"/>
  <c r="U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C62" i="11"/>
  <c r="W61" i="11"/>
  <c r="V61" i="11"/>
  <c r="U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C61" i="11"/>
  <c r="W57" i="11"/>
  <c r="V57" i="11"/>
  <c r="U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C57" i="11"/>
  <c r="W56" i="11"/>
  <c r="V56" i="11"/>
  <c r="U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C56" i="11"/>
  <c r="W55" i="11"/>
  <c r="V55" i="11"/>
  <c r="U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C55" i="11"/>
  <c r="W51" i="11"/>
  <c r="V51" i="11"/>
  <c r="U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C51" i="11"/>
  <c r="W50" i="11"/>
  <c r="V50" i="11"/>
  <c r="U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C50" i="11"/>
  <c r="W49" i="11"/>
  <c r="V49" i="11"/>
  <c r="U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C49" i="11"/>
  <c r="W45" i="11"/>
  <c r="V45" i="11"/>
  <c r="U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C45" i="11"/>
  <c r="W44" i="11"/>
  <c r="V44" i="11"/>
  <c r="U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C44" i="11"/>
  <c r="W43" i="11"/>
  <c r="V43" i="11"/>
  <c r="U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C43" i="11"/>
  <c r="W28" i="11"/>
  <c r="V28" i="11"/>
  <c r="U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C28" i="11"/>
  <c r="W27" i="11"/>
  <c r="V27" i="11"/>
  <c r="U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C27" i="11"/>
  <c r="W26" i="11"/>
  <c r="V26" i="11"/>
  <c r="U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C26" i="11"/>
  <c r="W22" i="11"/>
  <c r="V22" i="11"/>
  <c r="U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C22" i="11"/>
  <c r="W21" i="11"/>
  <c r="V21" i="11"/>
  <c r="U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C21" i="11"/>
  <c r="W20" i="11"/>
  <c r="V20" i="11"/>
  <c r="U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C20" i="11"/>
  <c r="W16" i="11"/>
  <c r="V16" i="11"/>
  <c r="U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C16" i="11"/>
  <c r="W15" i="11"/>
  <c r="V15" i="11"/>
  <c r="U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C15" i="11"/>
  <c r="W14" i="11"/>
  <c r="V14" i="11"/>
  <c r="U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C14" i="11"/>
  <c r="W10" i="11"/>
  <c r="V10" i="11"/>
  <c r="U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C10" i="11"/>
  <c r="W9" i="11"/>
  <c r="V9" i="11"/>
  <c r="U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C9" i="11"/>
  <c r="W8" i="11"/>
  <c r="V8" i="11"/>
  <c r="U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C8" i="11"/>
  <c r="W42" i="11"/>
  <c r="V42" i="11"/>
  <c r="U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C42" i="11"/>
  <c r="W41" i="11"/>
  <c r="V41" i="11"/>
  <c r="U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C41" i="11"/>
  <c r="W25" i="11"/>
  <c r="V25" i="11"/>
  <c r="U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C25" i="11"/>
  <c r="W24" i="11"/>
  <c r="V24" i="11"/>
  <c r="U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C24" i="11"/>
  <c r="W23" i="11"/>
  <c r="V23" i="11"/>
  <c r="U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C23" i="11"/>
  <c r="W19" i="11"/>
  <c r="V19" i="11"/>
  <c r="U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C19" i="11"/>
  <c r="W18" i="11"/>
  <c r="V18" i="11"/>
  <c r="U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C18" i="11"/>
  <c r="W17" i="11"/>
  <c r="V17" i="11"/>
  <c r="U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C17" i="11"/>
  <c r="W13" i="11"/>
  <c r="V13" i="11"/>
  <c r="U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C13" i="11"/>
  <c r="W12" i="11"/>
  <c r="V12" i="11"/>
  <c r="U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C12" i="11"/>
  <c r="W11" i="11"/>
  <c r="V11" i="11"/>
  <c r="U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C11" i="11"/>
  <c r="W7" i="11"/>
  <c r="V7" i="11"/>
  <c r="U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C7" i="11"/>
  <c r="W6" i="11"/>
  <c r="V6" i="11"/>
  <c r="U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C6" i="11"/>
  <c r="W5" i="11"/>
  <c r="V5" i="11"/>
  <c r="U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C5" i="11"/>
  <c r="W74" i="21"/>
  <c r="V74" i="21"/>
  <c r="U74" i="21"/>
  <c r="S74" i="21"/>
  <c r="R74" i="21"/>
  <c r="Q74" i="21"/>
  <c r="P74" i="21"/>
  <c r="O74" i="21"/>
  <c r="N74" i="21"/>
  <c r="M74" i="21"/>
  <c r="L74" i="21"/>
  <c r="K74" i="21"/>
  <c r="J74" i="21"/>
  <c r="I74" i="21"/>
  <c r="H74" i="21"/>
  <c r="G74" i="21"/>
  <c r="F74" i="21"/>
  <c r="C74" i="21"/>
  <c r="W73" i="21"/>
  <c r="V73" i="21"/>
  <c r="U73" i="21"/>
  <c r="R73" i="21"/>
  <c r="Q73" i="21"/>
  <c r="P73" i="21"/>
  <c r="O73" i="21"/>
  <c r="N73" i="21"/>
  <c r="M73" i="21"/>
  <c r="L73" i="21"/>
  <c r="K73" i="21"/>
  <c r="J73" i="21"/>
  <c r="I73" i="21"/>
  <c r="H73" i="21"/>
  <c r="G73" i="21"/>
  <c r="F73" i="21"/>
  <c r="C73" i="21"/>
  <c r="W72" i="21"/>
  <c r="V72" i="21"/>
  <c r="U72" i="21"/>
  <c r="R72" i="21"/>
  <c r="Q72" i="21"/>
  <c r="P72" i="21"/>
  <c r="O72" i="21"/>
  <c r="N72" i="21"/>
  <c r="M72" i="21"/>
  <c r="L72" i="21"/>
  <c r="K72" i="21"/>
  <c r="J72" i="21"/>
  <c r="I72" i="21"/>
  <c r="H72" i="21"/>
  <c r="G72" i="21"/>
  <c r="F72" i="21"/>
  <c r="C72" i="21"/>
  <c r="W70" i="21"/>
  <c r="V70" i="21"/>
  <c r="U70" i="21"/>
  <c r="S70" i="21"/>
  <c r="R70" i="21"/>
  <c r="Q70" i="21"/>
  <c r="P70" i="21"/>
  <c r="O70" i="21"/>
  <c r="N70" i="21"/>
  <c r="M70" i="21"/>
  <c r="L70" i="21"/>
  <c r="K70" i="21"/>
  <c r="J70" i="21"/>
  <c r="I70" i="21"/>
  <c r="H70" i="21"/>
  <c r="G70" i="21"/>
  <c r="F70" i="21"/>
  <c r="C70" i="21"/>
  <c r="W69" i="21"/>
  <c r="V69" i="21"/>
  <c r="U69" i="21"/>
  <c r="S69" i="21"/>
  <c r="R69" i="21"/>
  <c r="Q69" i="21"/>
  <c r="P69" i="21"/>
  <c r="O69" i="21"/>
  <c r="N69" i="21"/>
  <c r="M69" i="21"/>
  <c r="L69" i="21"/>
  <c r="K69" i="21"/>
  <c r="J69" i="21"/>
  <c r="I69" i="21"/>
  <c r="H69" i="21"/>
  <c r="G69" i="21"/>
  <c r="F69" i="21"/>
  <c r="C69" i="21"/>
  <c r="W68" i="21"/>
  <c r="V68" i="21"/>
  <c r="U68" i="21"/>
  <c r="S68" i="21"/>
  <c r="R68" i="21"/>
  <c r="Q68" i="21"/>
  <c r="P68" i="21"/>
  <c r="O68" i="21"/>
  <c r="N68" i="21"/>
  <c r="M68" i="21"/>
  <c r="L68" i="21"/>
  <c r="K68" i="21"/>
  <c r="J68" i="21"/>
  <c r="I68" i="21"/>
  <c r="H68" i="21"/>
  <c r="G68" i="21"/>
  <c r="F68" i="21"/>
  <c r="C68" i="21"/>
  <c r="W67" i="21"/>
  <c r="V67" i="21"/>
  <c r="U67" i="21"/>
  <c r="S67" i="21"/>
  <c r="R67" i="21"/>
  <c r="Q67" i="21"/>
  <c r="P67" i="21"/>
  <c r="O67" i="21"/>
  <c r="N67" i="21"/>
  <c r="M67" i="21"/>
  <c r="L67" i="21"/>
  <c r="K67" i="21"/>
  <c r="J67" i="21"/>
  <c r="I67" i="21"/>
  <c r="H67" i="21"/>
  <c r="G67" i="21"/>
  <c r="F67" i="21"/>
  <c r="C67" i="21"/>
  <c r="W66" i="21"/>
  <c r="V66" i="21"/>
  <c r="U66" i="21"/>
  <c r="S66" i="21"/>
  <c r="R66" i="21"/>
  <c r="Q66" i="21"/>
  <c r="P66" i="21"/>
  <c r="O66" i="21"/>
  <c r="N66" i="21"/>
  <c r="M66" i="21"/>
  <c r="L66" i="21"/>
  <c r="K66" i="21"/>
  <c r="J66" i="21"/>
  <c r="I66" i="21"/>
  <c r="H66" i="21"/>
  <c r="G66" i="21"/>
  <c r="F66" i="21"/>
  <c r="C66" i="21"/>
  <c r="W64" i="21"/>
  <c r="V64" i="21"/>
  <c r="U64" i="21"/>
  <c r="R64" i="21"/>
  <c r="Q64" i="21"/>
  <c r="P64" i="21"/>
  <c r="O64" i="21"/>
  <c r="N64" i="21"/>
  <c r="M64" i="21"/>
  <c r="L64" i="21"/>
  <c r="K64" i="21"/>
  <c r="J64" i="21"/>
  <c r="I64" i="21"/>
  <c r="H64" i="21"/>
  <c r="G64" i="21"/>
  <c r="F64" i="21"/>
  <c r="C64" i="21"/>
  <c r="W63" i="21"/>
  <c r="V63" i="21"/>
  <c r="U63" i="21"/>
  <c r="S63" i="21"/>
  <c r="R63" i="21"/>
  <c r="Q63" i="21"/>
  <c r="P63" i="21"/>
  <c r="O63" i="21"/>
  <c r="N63" i="21"/>
  <c r="M63" i="21"/>
  <c r="L63" i="21"/>
  <c r="K63" i="21"/>
  <c r="J63" i="21"/>
  <c r="I63" i="21"/>
  <c r="H63" i="21"/>
  <c r="G63" i="21"/>
  <c r="F63" i="21"/>
  <c r="C63" i="21"/>
  <c r="W62" i="21"/>
  <c r="V62" i="21"/>
  <c r="U62" i="21"/>
  <c r="S62" i="21"/>
  <c r="R62" i="21"/>
  <c r="Q62" i="21"/>
  <c r="P62" i="21"/>
  <c r="O62" i="21"/>
  <c r="N62" i="21"/>
  <c r="M62" i="21"/>
  <c r="L62" i="21"/>
  <c r="K62" i="21"/>
  <c r="J62" i="21"/>
  <c r="I62" i="21"/>
  <c r="H62" i="21"/>
  <c r="G62" i="21"/>
  <c r="F62" i="21"/>
  <c r="C62" i="21"/>
  <c r="W61" i="21"/>
  <c r="V61" i="21"/>
  <c r="U61" i="21"/>
  <c r="S61" i="21"/>
  <c r="R61" i="21"/>
  <c r="Q61" i="21"/>
  <c r="P61" i="21"/>
  <c r="O61" i="21"/>
  <c r="N61" i="21"/>
  <c r="M61" i="21"/>
  <c r="L61" i="21"/>
  <c r="K61" i="21"/>
  <c r="J61" i="21"/>
  <c r="I61" i="21"/>
  <c r="H61" i="21"/>
  <c r="G61" i="21"/>
  <c r="F61" i="21"/>
  <c r="C61" i="21"/>
  <c r="W60" i="21"/>
  <c r="V60" i="21"/>
  <c r="U60" i="21"/>
  <c r="R60" i="21"/>
  <c r="Q60" i="21"/>
  <c r="P60" i="21"/>
  <c r="O60" i="21"/>
  <c r="N60" i="21"/>
  <c r="M60" i="21"/>
  <c r="L60" i="21"/>
  <c r="K60" i="21"/>
  <c r="J60" i="21"/>
  <c r="I60" i="21"/>
  <c r="H60" i="21"/>
  <c r="G60" i="21"/>
  <c r="F60" i="21"/>
  <c r="C60" i="21"/>
  <c r="W59" i="21"/>
  <c r="V59" i="21"/>
  <c r="U59" i="21"/>
  <c r="S59" i="21"/>
  <c r="R59" i="21"/>
  <c r="Q59" i="21"/>
  <c r="P59" i="21"/>
  <c r="O59" i="21"/>
  <c r="N59" i="21"/>
  <c r="M59" i="21"/>
  <c r="L59" i="21"/>
  <c r="K59" i="21"/>
  <c r="J59" i="21"/>
  <c r="I59" i="21"/>
  <c r="H59" i="21"/>
  <c r="G59" i="21"/>
  <c r="F59" i="21"/>
  <c r="C59" i="21"/>
  <c r="W58" i="21"/>
  <c r="V58" i="21"/>
  <c r="U58" i="21"/>
  <c r="R58" i="21"/>
  <c r="Q58" i="21"/>
  <c r="P58" i="21"/>
  <c r="O58" i="21"/>
  <c r="N58" i="21"/>
  <c r="M58" i="21"/>
  <c r="L58" i="21"/>
  <c r="K58" i="21"/>
  <c r="J58" i="21"/>
  <c r="I58" i="21"/>
  <c r="H58" i="21"/>
  <c r="G58" i="21"/>
  <c r="F58" i="21"/>
  <c r="C58" i="21"/>
  <c r="W57" i="21"/>
  <c r="V57" i="21"/>
  <c r="U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C57" i="21"/>
  <c r="W56" i="21"/>
  <c r="V56" i="21"/>
  <c r="U56" i="21"/>
  <c r="S56" i="21"/>
  <c r="R56" i="21"/>
  <c r="Q56" i="21"/>
  <c r="P56" i="21"/>
  <c r="O56" i="21"/>
  <c r="N56" i="21"/>
  <c r="M56" i="21"/>
  <c r="L56" i="21"/>
  <c r="K56" i="21"/>
  <c r="J56" i="21"/>
  <c r="I56" i="21"/>
  <c r="H56" i="21"/>
  <c r="G56" i="21"/>
  <c r="F56" i="21"/>
  <c r="C56" i="21"/>
  <c r="W55" i="21"/>
  <c r="V55" i="21"/>
  <c r="U55" i="21"/>
  <c r="S55" i="21"/>
  <c r="R55" i="21"/>
  <c r="Q55" i="21"/>
  <c r="P55" i="21"/>
  <c r="O55" i="21"/>
  <c r="N55" i="21"/>
  <c r="M55" i="21"/>
  <c r="L55" i="21"/>
  <c r="K55" i="21"/>
  <c r="J55" i="21"/>
  <c r="I55" i="21"/>
  <c r="H55" i="21"/>
  <c r="G55" i="21"/>
  <c r="F55" i="21"/>
  <c r="C55" i="21"/>
  <c r="W54" i="21"/>
  <c r="V54" i="21"/>
  <c r="U54" i="21"/>
  <c r="S54" i="21"/>
  <c r="R54" i="21"/>
  <c r="Q54" i="21"/>
  <c r="P54" i="21"/>
  <c r="O54" i="21"/>
  <c r="N54" i="21"/>
  <c r="M54" i="21"/>
  <c r="L54" i="21"/>
  <c r="K54" i="21"/>
  <c r="J54" i="21"/>
  <c r="I54" i="21"/>
  <c r="H54" i="21"/>
  <c r="G54" i="21"/>
  <c r="F54" i="21"/>
  <c r="C54" i="21"/>
  <c r="W53" i="21"/>
  <c r="V53" i="21"/>
  <c r="U53" i="21"/>
  <c r="S53" i="21"/>
  <c r="R53" i="21"/>
  <c r="Q53" i="21"/>
  <c r="P53" i="21"/>
  <c r="O53" i="21"/>
  <c r="N53" i="21"/>
  <c r="M53" i="21"/>
  <c r="L53" i="21"/>
  <c r="K53" i="21"/>
  <c r="J53" i="21"/>
  <c r="I53" i="21"/>
  <c r="H53" i="21"/>
  <c r="G53" i="21"/>
  <c r="F53" i="21"/>
  <c r="C53" i="21"/>
  <c r="W52" i="21"/>
  <c r="V52" i="21"/>
  <c r="U52" i="21"/>
  <c r="S52" i="21"/>
  <c r="R52" i="21"/>
  <c r="Q52" i="21"/>
  <c r="P52" i="21"/>
  <c r="O52" i="21"/>
  <c r="N52" i="21"/>
  <c r="M52" i="21"/>
  <c r="L52" i="21"/>
  <c r="K52" i="21"/>
  <c r="J52" i="21"/>
  <c r="I52" i="21"/>
  <c r="H52" i="21"/>
  <c r="G52" i="21"/>
  <c r="F52" i="21"/>
  <c r="C52" i="21"/>
  <c r="W51" i="21"/>
  <c r="V51" i="21"/>
  <c r="U51" i="21"/>
  <c r="S51" i="21"/>
  <c r="R51" i="21"/>
  <c r="Q51" i="21"/>
  <c r="P51" i="21"/>
  <c r="O51" i="21"/>
  <c r="N51" i="21"/>
  <c r="M51" i="21"/>
  <c r="L51" i="21"/>
  <c r="K51" i="21"/>
  <c r="J51" i="21"/>
  <c r="I51" i="21"/>
  <c r="H51" i="21"/>
  <c r="G51" i="21"/>
  <c r="F51" i="21"/>
  <c r="C51" i="21"/>
  <c r="W50" i="21"/>
  <c r="V50" i="21"/>
  <c r="U50" i="21"/>
  <c r="S50" i="21"/>
  <c r="R50" i="21"/>
  <c r="Q50" i="21"/>
  <c r="P50" i="21"/>
  <c r="O50" i="21"/>
  <c r="N50" i="21"/>
  <c r="M50" i="21"/>
  <c r="L50" i="21"/>
  <c r="K50" i="21"/>
  <c r="J50" i="21"/>
  <c r="I50" i="21"/>
  <c r="H50" i="21"/>
  <c r="G50" i="21"/>
  <c r="F50" i="21"/>
  <c r="C50" i="21"/>
  <c r="W49" i="21"/>
  <c r="V49" i="21"/>
  <c r="U49" i="21"/>
  <c r="S49" i="21"/>
  <c r="R49" i="21"/>
  <c r="Q49" i="21"/>
  <c r="P49" i="21"/>
  <c r="O49" i="21"/>
  <c r="N49" i="21"/>
  <c r="M49" i="21"/>
  <c r="L49" i="21"/>
  <c r="K49" i="21"/>
  <c r="J49" i="21"/>
  <c r="I49" i="21"/>
  <c r="H49" i="21"/>
  <c r="G49" i="21"/>
  <c r="F49" i="21"/>
  <c r="C49" i="21"/>
  <c r="W48" i="21"/>
  <c r="V48" i="21"/>
  <c r="U48" i="21"/>
  <c r="S48" i="21"/>
  <c r="R48" i="21"/>
  <c r="Q48" i="21"/>
  <c r="P48" i="21"/>
  <c r="O48" i="21"/>
  <c r="N48" i="21"/>
  <c r="M48" i="21"/>
  <c r="L48" i="21"/>
  <c r="K48" i="21"/>
  <c r="J48" i="21"/>
  <c r="I48" i="21"/>
  <c r="H48" i="21"/>
  <c r="G48" i="21"/>
  <c r="F48" i="21"/>
  <c r="C48" i="21"/>
  <c r="W47" i="21"/>
  <c r="V47" i="21"/>
  <c r="U47" i="21"/>
  <c r="S47" i="21"/>
  <c r="R47" i="21"/>
  <c r="Q47" i="21"/>
  <c r="P47" i="21"/>
  <c r="O47" i="21"/>
  <c r="N47" i="21"/>
  <c r="M47" i="21"/>
  <c r="L47" i="21"/>
  <c r="K47" i="21"/>
  <c r="J47" i="21"/>
  <c r="I47" i="21"/>
  <c r="H47" i="21"/>
  <c r="G47" i="21"/>
  <c r="F47" i="21"/>
  <c r="C47" i="21"/>
  <c r="W46" i="21"/>
  <c r="V46" i="21"/>
  <c r="U46" i="21"/>
  <c r="S46" i="21"/>
  <c r="R46" i="21"/>
  <c r="Q46" i="21"/>
  <c r="P46" i="21"/>
  <c r="O46" i="21"/>
  <c r="N46" i="21"/>
  <c r="M46" i="21"/>
  <c r="L46" i="21"/>
  <c r="K46" i="21"/>
  <c r="J46" i="21"/>
  <c r="I46" i="21"/>
  <c r="H46" i="21"/>
  <c r="G46" i="21"/>
  <c r="F46" i="21"/>
  <c r="C46" i="21"/>
  <c r="W45" i="21"/>
  <c r="V45" i="21"/>
  <c r="U45" i="21"/>
  <c r="Q45" i="21"/>
  <c r="P45" i="21"/>
  <c r="O45" i="21"/>
  <c r="N45" i="21"/>
  <c r="M45" i="21"/>
  <c r="L45" i="21"/>
  <c r="K45" i="21"/>
  <c r="J45" i="21"/>
  <c r="I45" i="21"/>
  <c r="H45" i="21"/>
  <c r="G45" i="21"/>
  <c r="F45" i="21"/>
  <c r="C45" i="21"/>
  <c r="W44" i="21"/>
  <c r="V44" i="21"/>
  <c r="U44" i="21"/>
  <c r="S44" i="21"/>
  <c r="R44" i="21"/>
  <c r="Q44" i="21"/>
  <c r="P44" i="21"/>
  <c r="O44" i="21"/>
  <c r="N44" i="21"/>
  <c r="M44" i="21"/>
  <c r="L44" i="21"/>
  <c r="K44" i="21"/>
  <c r="J44" i="21"/>
  <c r="I44" i="21"/>
  <c r="H44" i="21"/>
  <c r="G44" i="21"/>
  <c r="F44" i="21"/>
  <c r="C44" i="21"/>
  <c r="W43" i="21"/>
  <c r="V43" i="21"/>
  <c r="U43" i="21"/>
  <c r="R43" i="21"/>
  <c r="Q43" i="21"/>
  <c r="P43" i="21"/>
  <c r="O43" i="21"/>
  <c r="N43" i="21"/>
  <c r="M43" i="21"/>
  <c r="L43" i="21"/>
  <c r="K43" i="21"/>
  <c r="J43" i="21"/>
  <c r="I43" i="21"/>
  <c r="H43" i="21"/>
  <c r="G43" i="21"/>
  <c r="F43" i="21"/>
  <c r="C43" i="21"/>
  <c r="W42" i="21"/>
  <c r="V42" i="21"/>
  <c r="U42" i="21"/>
  <c r="R42" i="21"/>
  <c r="Q42" i="21"/>
  <c r="P42" i="21"/>
  <c r="O42" i="21"/>
  <c r="N42" i="21"/>
  <c r="M42" i="21"/>
  <c r="L42" i="21"/>
  <c r="K42" i="21"/>
  <c r="J42" i="21"/>
  <c r="I42" i="21"/>
  <c r="H42" i="21"/>
  <c r="G42" i="21"/>
  <c r="F42" i="21"/>
  <c r="C42" i="21"/>
  <c r="W41" i="21"/>
  <c r="V41" i="21"/>
  <c r="U41" i="21"/>
  <c r="R41" i="21"/>
  <c r="Q41" i="21"/>
  <c r="P41" i="21"/>
  <c r="O41" i="21"/>
  <c r="N41" i="21"/>
  <c r="M41" i="21"/>
  <c r="L41" i="21"/>
  <c r="K41" i="21"/>
  <c r="J41" i="21"/>
  <c r="I41" i="21"/>
  <c r="H41" i="21"/>
  <c r="G41" i="21"/>
  <c r="F41" i="21"/>
  <c r="C41" i="21"/>
  <c r="W40" i="21"/>
  <c r="V40" i="21"/>
  <c r="U40" i="21"/>
  <c r="R40" i="21"/>
  <c r="Q40" i="21"/>
  <c r="P40" i="21"/>
  <c r="O40" i="21"/>
  <c r="N40" i="21"/>
  <c r="M40" i="21"/>
  <c r="L40" i="21"/>
  <c r="K40" i="21"/>
  <c r="J40" i="21"/>
  <c r="I40" i="21"/>
  <c r="H40" i="21"/>
  <c r="G40" i="21"/>
  <c r="F40" i="21"/>
  <c r="C40" i="21"/>
  <c r="W39" i="21"/>
  <c r="V39" i="21"/>
  <c r="U39" i="21"/>
  <c r="S39" i="21"/>
  <c r="R39" i="21"/>
  <c r="Q39" i="21"/>
  <c r="P39" i="21"/>
  <c r="O39" i="21"/>
  <c r="N39" i="21"/>
  <c r="M39" i="21"/>
  <c r="L39" i="21"/>
  <c r="K39" i="21"/>
  <c r="J39" i="21"/>
  <c r="I39" i="21"/>
  <c r="H39" i="21"/>
  <c r="G39" i="21"/>
  <c r="F39" i="21"/>
  <c r="C39" i="21"/>
  <c r="W38" i="21"/>
  <c r="V38" i="21"/>
  <c r="U38" i="21"/>
  <c r="R38" i="21"/>
  <c r="Q38" i="21"/>
  <c r="P38" i="21"/>
  <c r="O38" i="21"/>
  <c r="N38" i="21"/>
  <c r="M38" i="21"/>
  <c r="L38" i="21"/>
  <c r="K38" i="21"/>
  <c r="J38" i="21"/>
  <c r="I38" i="21"/>
  <c r="H38" i="21"/>
  <c r="G38" i="21"/>
  <c r="F38" i="21"/>
  <c r="C38" i="21"/>
  <c r="W37" i="21"/>
  <c r="V37" i="21"/>
  <c r="U37" i="21"/>
  <c r="S37" i="21"/>
  <c r="R37" i="21"/>
  <c r="Q37" i="21"/>
  <c r="P37" i="21"/>
  <c r="O37" i="21"/>
  <c r="N37" i="21"/>
  <c r="M37" i="21"/>
  <c r="L37" i="21"/>
  <c r="K37" i="21"/>
  <c r="J37" i="21"/>
  <c r="I37" i="21"/>
  <c r="H37" i="21"/>
  <c r="G37" i="21"/>
  <c r="F37" i="21"/>
  <c r="C37" i="21"/>
  <c r="W36" i="21"/>
  <c r="V36" i="21"/>
  <c r="U36" i="21"/>
  <c r="R36" i="21"/>
  <c r="Q36" i="21"/>
  <c r="P36" i="21"/>
  <c r="O36" i="21"/>
  <c r="N36" i="21"/>
  <c r="M36" i="21"/>
  <c r="L36" i="21"/>
  <c r="K36" i="21"/>
  <c r="J36" i="21"/>
  <c r="I36" i="21"/>
  <c r="H36" i="21"/>
  <c r="G36" i="21"/>
  <c r="F36" i="21"/>
  <c r="C36" i="21"/>
  <c r="W35" i="21"/>
  <c r="V35" i="21"/>
  <c r="U35" i="21"/>
  <c r="S35" i="21"/>
  <c r="R35" i="21"/>
  <c r="Q35" i="21"/>
  <c r="P35" i="21"/>
  <c r="O35" i="21"/>
  <c r="N35" i="21"/>
  <c r="M35" i="21"/>
  <c r="L35" i="21"/>
  <c r="K35" i="21"/>
  <c r="J35" i="21"/>
  <c r="I35" i="21"/>
  <c r="H35" i="21"/>
  <c r="G35" i="21"/>
  <c r="F35" i="21"/>
  <c r="C35" i="21"/>
  <c r="W34" i="21"/>
  <c r="V34" i="21"/>
  <c r="U34" i="21"/>
  <c r="S34" i="21"/>
  <c r="R34" i="21"/>
  <c r="Q34" i="21"/>
  <c r="P34" i="21"/>
  <c r="O34" i="21"/>
  <c r="N34" i="21"/>
  <c r="M34" i="21"/>
  <c r="L34" i="21"/>
  <c r="K34" i="21"/>
  <c r="J34" i="21"/>
  <c r="I34" i="21"/>
  <c r="H34" i="21"/>
  <c r="G34" i="21"/>
  <c r="F34" i="21"/>
  <c r="C34" i="21"/>
  <c r="W33" i="21"/>
  <c r="V33" i="21"/>
  <c r="U33" i="21"/>
  <c r="S33" i="21"/>
  <c r="R33" i="21"/>
  <c r="Q33" i="21"/>
  <c r="P33" i="21"/>
  <c r="O33" i="21"/>
  <c r="N33" i="21"/>
  <c r="M33" i="21"/>
  <c r="L33" i="21"/>
  <c r="K33" i="21"/>
  <c r="J33" i="21"/>
  <c r="I33" i="21"/>
  <c r="H33" i="21"/>
  <c r="G33" i="21"/>
  <c r="F33" i="21"/>
  <c r="C33" i="21"/>
  <c r="W32" i="21"/>
  <c r="V32" i="21"/>
  <c r="U32" i="21"/>
  <c r="S32" i="21"/>
  <c r="R32" i="21"/>
  <c r="Q32" i="21"/>
  <c r="P32" i="21"/>
  <c r="O32" i="21"/>
  <c r="N32" i="21"/>
  <c r="M32" i="21"/>
  <c r="L32" i="21"/>
  <c r="K32" i="21"/>
  <c r="J32" i="21"/>
  <c r="I32" i="21"/>
  <c r="H32" i="21"/>
  <c r="G32" i="21"/>
  <c r="F32" i="21"/>
  <c r="C32" i="21"/>
  <c r="W31" i="21"/>
  <c r="V31" i="21"/>
  <c r="U31" i="21"/>
  <c r="S31" i="21"/>
  <c r="R31" i="21"/>
  <c r="Q31" i="21"/>
  <c r="P31" i="21"/>
  <c r="O31" i="21"/>
  <c r="N31" i="21"/>
  <c r="M31" i="21"/>
  <c r="L31" i="21"/>
  <c r="K31" i="21"/>
  <c r="J31" i="21"/>
  <c r="I31" i="21"/>
  <c r="H31" i="21"/>
  <c r="G31" i="21"/>
  <c r="F31" i="21"/>
  <c r="C31" i="21"/>
  <c r="W30" i="21"/>
  <c r="V30" i="21"/>
  <c r="U30" i="21"/>
  <c r="S30" i="21"/>
  <c r="R30" i="21"/>
  <c r="Q30" i="21"/>
  <c r="P30" i="21"/>
  <c r="O30" i="21"/>
  <c r="N30" i="21"/>
  <c r="M30" i="21"/>
  <c r="L30" i="21"/>
  <c r="K30" i="21"/>
  <c r="J30" i="21"/>
  <c r="I30" i="21"/>
  <c r="H30" i="21"/>
  <c r="G30" i="21"/>
  <c r="F30" i="21"/>
  <c r="C30" i="21"/>
  <c r="W29" i="21"/>
  <c r="V29" i="21"/>
  <c r="U29" i="21"/>
  <c r="S29" i="21"/>
  <c r="R29" i="21"/>
  <c r="Q29" i="21"/>
  <c r="P29" i="21"/>
  <c r="O29" i="21"/>
  <c r="N29" i="21"/>
  <c r="M29" i="21"/>
  <c r="L29" i="21"/>
  <c r="K29" i="21"/>
  <c r="J29" i="21"/>
  <c r="I29" i="21"/>
  <c r="H29" i="21"/>
  <c r="G29" i="21"/>
  <c r="F29" i="21"/>
  <c r="C29" i="21"/>
  <c r="Y28" i="21"/>
  <c r="W28" i="21"/>
  <c r="V28" i="21"/>
  <c r="U28" i="21"/>
  <c r="S28" i="21"/>
  <c r="R28" i="21"/>
  <c r="Q28" i="21"/>
  <c r="P28" i="21"/>
  <c r="O28" i="21"/>
  <c r="N28" i="21"/>
  <c r="M28" i="21"/>
  <c r="L28" i="21"/>
  <c r="K28" i="21"/>
  <c r="J28" i="21"/>
  <c r="I28" i="21"/>
  <c r="H28" i="21"/>
  <c r="G28" i="21"/>
  <c r="F28" i="21"/>
  <c r="C28" i="21"/>
  <c r="Y27" i="21"/>
  <c r="W27" i="21"/>
  <c r="V27" i="21"/>
  <c r="U27" i="21"/>
  <c r="S27" i="21"/>
  <c r="R27" i="21"/>
  <c r="Q27" i="21"/>
  <c r="P27" i="21"/>
  <c r="O27" i="21"/>
  <c r="N27" i="21"/>
  <c r="M27" i="21"/>
  <c r="L27" i="21"/>
  <c r="K27" i="21"/>
  <c r="J27" i="21"/>
  <c r="I27" i="21"/>
  <c r="H27" i="21"/>
  <c r="G27" i="21"/>
  <c r="F27" i="21"/>
  <c r="C27" i="21"/>
  <c r="Y26" i="21"/>
  <c r="W26" i="21"/>
  <c r="V26" i="21"/>
  <c r="U26" i="21"/>
  <c r="S26" i="21"/>
  <c r="R26" i="21"/>
  <c r="Q26" i="21"/>
  <c r="P26" i="21"/>
  <c r="O26" i="21"/>
  <c r="N26" i="21"/>
  <c r="M26" i="21"/>
  <c r="L26" i="21"/>
  <c r="K26" i="21"/>
  <c r="J26" i="21"/>
  <c r="I26" i="21"/>
  <c r="H26" i="21"/>
  <c r="G26" i="21"/>
  <c r="F26" i="21"/>
  <c r="C26" i="21"/>
  <c r="Y25" i="21"/>
  <c r="W25" i="21"/>
  <c r="V25" i="21"/>
  <c r="U25" i="21"/>
  <c r="S25" i="21"/>
  <c r="R25" i="21"/>
  <c r="Q25" i="21"/>
  <c r="P25" i="21"/>
  <c r="O25" i="21"/>
  <c r="N25" i="21"/>
  <c r="M25" i="21"/>
  <c r="L25" i="21"/>
  <c r="K25" i="21"/>
  <c r="J25" i="21"/>
  <c r="I25" i="21"/>
  <c r="H25" i="21"/>
  <c r="G25" i="21"/>
  <c r="F25" i="21"/>
  <c r="C25" i="21"/>
  <c r="W24" i="21"/>
  <c r="V24" i="21"/>
  <c r="U24" i="21"/>
  <c r="S24" i="21"/>
  <c r="R24" i="21"/>
  <c r="Q24" i="21"/>
  <c r="P24" i="21"/>
  <c r="O24" i="21"/>
  <c r="N24" i="21"/>
  <c r="M24" i="21"/>
  <c r="L24" i="21"/>
  <c r="K24" i="21"/>
  <c r="J24" i="21"/>
  <c r="I24" i="21"/>
  <c r="H24" i="21"/>
  <c r="G24" i="21"/>
  <c r="F24" i="21"/>
  <c r="C24" i="21"/>
  <c r="W23" i="21"/>
  <c r="V23" i="21"/>
  <c r="U23" i="21"/>
  <c r="S23" i="21"/>
  <c r="R23" i="21"/>
  <c r="Q23" i="21"/>
  <c r="P23" i="21"/>
  <c r="O23" i="21"/>
  <c r="N23" i="21"/>
  <c r="M23" i="21"/>
  <c r="L23" i="21"/>
  <c r="K23" i="21"/>
  <c r="J23" i="21"/>
  <c r="I23" i="21"/>
  <c r="H23" i="21"/>
  <c r="G23" i="21"/>
  <c r="F23" i="21"/>
  <c r="C23" i="21"/>
  <c r="W22" i="21"/>
  <c r="V22" i="21"/>
  <c r="U22" i="21"/>
  <c r="S22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F22" i="21"/>
  <c r="C22" i="21"/>
  <c r="W21" i="21"/>
  <c r="V21" i="21"/>
  <c r="U21" i="21"/>
  <c r="R21" i="21"/>
  <c r="Q21" i="21"/>
  <c r="P21" i="21"/>
  <c r="O21" i="21"/>
  <c r="N21" i="21"/>
  <c r="M21" i="21"/>
  <c r="L21" i="21"/>
  <c r="K21" i="21"/>
  <c r="J21" i="21"/>
  <c r="I21" i="21"/>
  <c r="H21" i="21"/>
  <c r="G21" i="21"/>
  <c r="F21" i="21"/>
  <c r="C21" i="21"/>
  <c r="W20" i="21"/>
  <c r="V20" i="21"/>
  <c r="U20" i="21"/>
  <c r="S20" i="21"/>
  <c r="R20" i="21"/>
  <c r="Q20" i="21"/>
  <c r="P20" i="21"/>
  <c r="O20" i="21"/>
  <c r="N20" i="21"/>
  <c r="M20" i="21"/>
  <c r="L20" i="21"/>
  <c r="K20" i="21"/>
  <c r="J20" i="21"/>
  <c r="I20" i="21"/>
  <c r="H20" i="21"/>
  <c r="G20" i="21"/>
  <c r="F20" i="21"/>
  <c r="C20" i="21"/>
  <c r="W19" i="21"/>
  <c r="V19" i="21"/>
  <c r="U19" i="21"/>
  <c r="S19" i="21"/>
  <c r="R19" i="21"/>
  <c r="Q19" i="21"/>
  <c r="P19" i="21"/>
  <c r="O19" i="21"/>
  <c r="N19" i="21"/>
  <c r="M19" i="21"/>
  <c r="L19" i="21"/>
  <c r="K19" i="21"/>
  <c r="J19" i="21"/>
  <c r="I19" i="21"/>
  <c r="H19" i="21"/>
  <c r="G19" i="21"/>
  <c r="F19" i="21"/>
  <c r="C19" i="21"/>
  <c r="W18" i="21"/>
  <c r="V18" i="21"/>
  <c r="U18" i="21"/>
  <c r="S18" i="21"/>
  <c r="R18" i="21"/>
  <c r="Q18" i="21"/>
  <c r="P18" i="21"/>
  <c r="O18" i="21"/>
  <c r="N18" i="21"/>
  <c r="M18" i="21"/>
  <c r="L18" i="21"/>
  <c r="K18" i="21"/>
  <c r="J18" i="21"/>
  <c r="I18" i="21"/>
  <c r="H18" i="21"/>
  <c r="G18" i="21"/>
  <c r="F18" i="21"/>
  <c r="C18" i="21"/>
  <c r="W17" i="21"/>
  <c r="V17" i="21"/>
  <c r="U17" i="21"/>
  <c r="S17" i="21"/>
  <c r="R17" i="21"/>
  <c r="Q17" i="21"/>
  <c r="P17" i="21"/>
  <c r="O17" i="21"/>
  <c r="N17" i="21"/>
  <c r="M17" i="21"/>
  <c r="L17" i="21"/>
  <c r="K17" i="21"/>
  <c r="J17" i="21"/>
  <c r="I17" i="21"/>
  <c r="H17" i="21"/>
  <c r="G17" i="21"/>
  <c r="F17" i="21"/>
  <c r="C17" i="21"/>
  <c r="W16" i="21"/>
  <c r="V16" i="21"/>
  <c r="U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C16" i="21"/>
  <c r="W15" i="21"/>
  <c r="V15" i="21"/>
  <c r="U15" i="21"/>
  <c r="S15" i="21"/>
  <c r="R15" i="21"/>
  <c r="Q15" i="21"/>
  <c r="P15" i="21"/>
  <c r="O15" i="21"/>
  <c r="N15" i="21"/>
  <c r="M15" i="21"/>
  <c r="L15" i="21"/>
  <c r="K15" i="21"/>
  <c r="J15" i="21"/>
  <c r="I15" i="21"/>
  <c r="H15" i="21"/>
  <c r="G15" i="21"/>
  <c r="F15" i="21"/>
  <c r="C15" i="21"/>
  <c r="W14" i="21"/>
  <c r="V14" i="21"/>
  <c r="U14" i="21"/>
  <c r="S14" i="21"/>
  <c r="R14" i="21"/>
  <c r="Q14" i="21"/>
  <c r="P14" i="21"/>
  <c r="O14" i="21"/>
  <c r="N14" i="21"/>
  <c r="M14" i="21"/>
  <c r="L14" i="21"/>
  <c r="K14" i="21"/>
  <c r="J14" i="21"/>
  <c r="I14" i="21"/>
  <c r="H14" i="21"/>
  <c r="G14" i="21"/>
  <c r="F14" i="21"/>
  <c r="C14" i="21"/>
  <c r="W13" i="21"/>
  <c r="V13" i="21"/>
  <c r="U13" i="21"/>
  <c r="S13" i="21"/>
  <c r="R13" i="21"/>
  <c r="Q13" i="21"/>
  <c r="P13" i="21"/>
  <c r="O13" i="21"/>
  <c r="N13" i="21"/>
  <c r="M13" i="21"/>
  <c r="L13" i="21"/>
  <c r="K13" i="21"/>
  <c r="J13" i="21"/>
  <c r="I13" i="21"/>
  <c r="H13" i="21"/>
  <c r="G13" i="21"/>
  <c r="F13" i="21"/>
  <c r="C13" i="21"/>
  <c r="W12" i="21"/>
  <c r="V12" i="21"/>
  <c r="U12" i="21"/>
  <c r="R12" i="21"/>
  <c r="Q12" i="21"/>
  <c r="P12" i="21"/>
  <c r="O12" i="21"/>
  <c r="N12" i="21"/>
  <c r="M12" i="21"/>
  <c r="L12" i="21"/>
  <c r="K12" i="21"/>
  <c r="J12" i="21"/>
  <c r="I12" i="21"/>
  <c r="H12" i="21"/>
  <c r="G12" i="21"/>
  <c r="F12" i="21"/>
  <c r="C12" i="21"/>
  <c r="W11" i="21"/>
  <c r="V11" i="21"/>
  <c r="U11" i="21"/>
  <c r="S11" i="21"/>
  <c r="R11" i="21"/>
  <c r="Q11" i="21"/>
  <c r="P11" i="21"/>
  <c r="O11" i="21"/>
  <c r="N11" i="21"/>
  <c r="M11" i="21"/>
  <c r="L11" i="21"/>
  <c r="K11" i="21"/>
  <c r="J11" i="21"/>
  <c r="I11" i="21"/>
  <c r="H11" i="21"/>
  <c r="G11" i="21"/>
  <c r="F11" i="21"/>
  <c r="C11" i="21"/>
  <c r="W10" i="21"/>
  <c r="V10" i="21"/>
  <c r="U10" i="21"/>
  <c r="S10" i="21"/>
  <c r="R10" i="21"/>
  <c r="Q10" i="21"/>
  <c r="P10" i="21"/>
  <c r="O10" i="21"/>
  <c r="N10" i="21"/>
  <c r="M10" i="21"/>
  <c r="L10" i="21"/>
  <c r="K10" i="21"/>
  <c r="J10" i="21"/>
  <c r="I10" i="21"/>
  <c r="H10" i="21"/>
  <c r="G10" i="21"/>
  <c r="F10" i="21"/>
  <c r="C10" i="21"/>
  <c r="W9" i="21"/>
  <c r="V9" i="21"/>
  <c r="U9" i="21"/>
  <c r="S9" i="21"/>
  <c r="R9" i="21"/>
  <c r="Q9" i="21"/>
  <c r="P9" i="21"/>
  <c r="O9" i="21"/>
  <c r="N9" i="21"/>
  <c r="M9" i="21"/>
  <c r="L9" i="21"/>
  <c r="K9" i="21"/>
  <c r="J9" i="21"/>
  <c r="I9" i="21"/>
  <c r="H9" i="21"/>
  <c r="G9" i="21"/>
  <c r="F9" i="21"/>
  <c r="C9" i="21"/>
  <c r="W8" i="21"/>
  <c r="V8" i="21"/>
  <c r="U8" i="21"/>
  <c r="S8" i="21"/>
  <c r="R8" i="21"/>
  <c r="Q8" i="21"/>
  <c r="P8" i="21"/>
  <c r="O8" i="21"/>
  <c r="N8" i="21"/>
  <c r="M8" i="21"/>
  <c r="L8" i="21"/>
  <c r="K8" i="21"/>
  <c r="J8" i="21"/>
  <c r="I8" i="21"/>
  <c r="H8" i="21"/>
  <c r="G8" i="21"/>
  <c r="F8" i="21"/>
  <c r="C8" i="21"/>
  <c r="W7" i="21"/>
  <c r="V7" i="21"/>
  <c r="U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C7" i="21"/>
  <c r="W6" i="21"/>
  <c r="V6" i="21"/>
  <c r="U6" i="21"/>
  <c r="S6" i="21"/>
  <c r="R6" i="21"/>
  <c r="Q6" i="21"/>
  <c r="P6" i="21"/>
  <c r="O6" i="21"/>
  <c r="N6" i="21"/>
  <c r="M6" i="21"/>
  <c r="L6" i="21"/>
  <c r="K6" i="21"/>
  <c r="J6" i="21"/>
  <c r="I6" i="21"/>
  <c r="H6" i="21"/>
  <c r="G6" i="21"/>
  <c r="F6" i="21"/>
  <c r="C6" i="21"/>
  <c r="W5" i="21"/>
  <c r="V5" i="21"/>
  <c r="U5" i="21"/>
  <c r="S5" i="21"/>
  <c r="R5" i="21"/>
  <c r="Q5" i="21"/>
  <c r="P5" i="21"/>
  <c r="O5" i="21"/>
  <c r="N5" i="21"/>
  <c r="M5" i="21"/>
  <c r="L5" i="21"/>
  <c r="K5" i="21"/>
  <c r="J5" i="21"/>
  <c r="I5" i="21"/>
  <c r="H5" i="21"/>
  <c r="G5" i="21"/>
  <c r="F5" i="21"/>
  <c r="C5" i="21"/>
  <c r="W74" i="2"/>
  <c r="V74" i="2"/>
  <c r="U74" i="2"/>
  <c r="S74" i="2"/>
  <c r="R74" i="2"/>
  <c r="Q74" i="2"/>
  <c r="P74" i="2"/>
  <c r="O74" i="2"/>
  <c r="N74" i="2"/>
  <c r="M74" i="2"/>
  <c r="L74" i="2"/>
  <c r="K74" i="2"/>
  <c r="J74" i="2"/>
  <c r="I74" i="2"/>
  <c r="H74" i="2"/>
  <c r="G74" i="2"/>
  <c r="F74" i="2"/>
  <c r="C74" i="2"/>
  <c r="W73" i="2"/>
  <c r="V73" i="2"/>
  <c r="U73" i="2"/>
  <c r="S73" i="2"/>
  <c r="R73" i="2"/>
  <c r="Q73" i="2"/>
  <c r="P73" i="2"/>
  <c r="O73" i="2"/>
  <c r="N73" i="2"/>
  <c r="M73" i="2"/>
  <c r="L73" i="2"/>
  <c r="K73" i="2"/>
  <c r="J73" i="2"/>
  <c r="I73" i="2"/>
  <c r="H73" i="2"/>
  <c r="G73" i="2"/>
  <c r="F73" i="2"/>
  <c r="C73" i="2"/>
  <c r="W72" i="2"/>
  <c r="V72" i="2"/>
  <c r="U72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F72" i="2"/>
  <c r="C72" i="2"/>
  <c r="W71" i="2"/>
  <c r="V71" i="2"/>
  <c r="U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W70" i="2"/>
  <c r="V70" i="2"/>
  <c r="U70" i="2"/>
  <c r="R70" i="2"/>
  <c r="Q70" i="2"/>
  <c r="P70" i="2"/>
  <c r="O70" i="2"/>
  <c r="N70" i="2"/>
  <c r="M70" i="2"/>
  <c r="L70" i="2"/>
  <c r="K70" i="2"/>
  <c r="J70" i="2"/>
  <c r="I70" i="2"/>
  <c r="H70" i="2"/>
  <c r="G70" i="2"/>
  <c r="F70" i="2"/>
  <c r="C70" i="2"/>
  <c r="W69" i="2"/>
  <c r="V69" i="2"/>
  <c r="U69" i="2"/>
  <c r="S69" i="2"/>
  <c r="R69" i="2"/>
  <c r="Q69" i="2"/>
  <c r="P69" i="2"/>
  <c r="O69" i="2"/>
  <c r="N69" i="2"/>
  <c r="M69" i="2"/>
  <c r="L69" i="2"/>
  <c r="K69" i="2"/>
  <c r="J69" i="2"/>
  <c r="I69" i="2"/>
  <c r="H69" i="2"/>
  <c r="G69" i="2"/>
  <c r="F69" i="2"/>
  <c r="C69" i="2"/>
  <c r="W68" i="2"/>
  <c r="V68" i="2"/>
  <c r="U68" i="2"/>
  <c r="S68" i="2"/>
  <c r="R68" i="2"/>
  <c r="Q68" i="2"/>
  <c r="P68" i="2"/>
  <c r="O68" i="2"/>
  <c r="N68" i="2"/>
  <c r="M68" i="2"/>
  <c r="L68" i="2"/>
  <c r="K68" i="2"/>
  <c r="J68" i="2"/>
  <c r="I68" i="2"/>
  <c r="H68" i="2"/>
  <c r="G68" i="2"/>
  <c r="F68" i="2"/>
  <c r="C68" i="2"/>
  <c r="W67" i="2"/>
  <c r="V67" i="2"/>
  <c r="U67" i="2"/>
  <c r="S67" i="2"/>
  <c r="R67" i="2"/>
  <c r="Q67" i="2"/>
  <c r="P67" i="2"/>
  <c r="O67" i="2"/>
  <c r="N67" i="2"/>
  <c r="M67" i="2"/>
  <c r="L67" i="2"/>
  <c r="K67" i="2"/>
  <c r="J67" i="2"/>
  <c r="I67" i="2"/>
  <c r="H67" i="2"/>
  <c r="G67" i="2"/>
  <c r="F67" i="2"/>
  <c r="C67" i="2"/>
  <c r="W66" i="2"/>
  <c r="V66" i="2"/>
  <c r="U66" i="2"/>
  <c r="S66" i="2"/>
  <c r="R66" i="2"/>
  <c r="Q66" i="2"/>
  <c r="P66" i="2"/>
  <c r="O66" i="2"/>
  <c r="N66" i="2"/>
  <c r="M66" i="2"/>
  <c r="L66" i="2"/>
  <c r="K66" i="2"/>
  <c r="J66" i="2"/>
  <c r="I66" i="2"/>
  <c r="H66" i="2"/>
  <c r="G66" i="2"/>
  <c r="F66" i="2"/>
  <c r="C66" i="2"/>
  <c r="W64" i="2"/>
  <c r="V64" i="2"/>
  <c r="U64" i="2"/>
  <c r="S64" i="2"/>
  <c r="R64" i="2"/>
  <c r="Q64" i="2"/>
  <c r="P64" i="2"/>
  <c r="O64" i="2"/>
  <c r="N64" i="2"/>
  <c r="M64" i="2"/>
  <c r="L64" i="2"/>
  <c r="K64" i="2"/>
  <c r="J64" i="2"/>
  <c r="I64" i="2"/>
  <c r="H64" i="2"/>
  <c r="G64" i="2"/>
  <c r="F64" i="2"/>
  <c r="C64" i="2"/>
  <c r="W63" i="2"/>
  <c r="V63" i="2"/>
  <c r="U63" i="2"/>
  <c r="S63" i="2"/>
  <c r="R63" i="2"/>
  <c r="Q63" i="2"/>
  <c r="P63" i="2"/>
  <c r="O63" i="2"/>
  <c r="N63" i="2"/>
  <c r="M63" i="2"/>
  <c r="L63" i="2"/>
  <c r="K63" i="2"/>
  <c r="J63" i="2"/>
  <c r="I63" i="2"/>
  <c r="H63" i="2"/>
  <c r="G63" i="2"/>
  <c r="F63" i="2"/>
  <c r="C63" i="2"/>
  <c r="W62" i="2"/>
  <c r="V62" i="2"/>
  <c r="U62" i="2"/>
  <c r="S62" i="2"/>
  <c r="R62" i="2"/>
  <c r="Q62" i="2"/>
  <c r="P62" i="2"/>
  <c r="O62" i="2"/>
  <c r="N62" i="2"/>
  <c r="M62" i="2"/>
  <c r="L62" i="2"/>
  <c r="K62" i="2"/>
  <c r="J62" i="2"/>
  <c r="I62" i="2"/>
  <c r="H62" i="2"/>
  <c r="G62" i="2"/>
  <c r="F62" i="2"/>
  <c r="C62" i="2"/>
  <c r="W61" i="2"/>
  <c r="V61" i="2"/>
  <c r="U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C61" i="2"/>
  <c r="W60" i="2"/>
  <c r="V60" i="2"/>
  <c r="U60" i="2"/>
  <c r="S60" i="2"/>
  <c r="R60" i="2"/>
  <c r="Q60" i="2"/>
  <c r="P60" i="2"/>
  <c r="O60" i="2"/>
  <c r="N60" i="2"/>
  <c r="M60" i="2"/>
  <c r="L60" i="2"/>
  <c r="K60" i="2"/>
  <c r="J60" i="2"/>
  <c r="I60" i="2"/>
  <c r="H60" i="2"/>
  <c r="G60" i="2"/>
  <c r="F60" i="2"/>
  <c r="C60" i="2"/>
  <c r="W59" i="2"/>
  <c r="V59" i="2"/>
  <c r="U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C59" i="2"/>
  <c r="W58" i="2"/>
  <c r="V58" i="2"/>
  <c r="U58" i="2"/>
  <c r="R58" i="2"/>
  <c r="Q58" i="2"/>
  <c r="P58" i="2"/>
  <c r="O58" i="2"/>
  <c r="N58" i="2"/>
  <c r="M58" i="2"/>
  <c r="L58" i="2"/>
  <c r="K58" i="2"/>
  <c r="J58" i="2"/>
  <c r="I58" i="2"/>
  <c r="H58" i="2"/>
  <c r="G58" i="2"/>
  <c r="F58" i="2"/>
  <c r="C58" i="2"/>
  <c r="W57" i="2"/>
  <c r="V57" i="2"/>
  <c r="U57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F57" i="2"/>
  <c r="C57" i="2"/>
  <c r="W56" i="2"/>
  <c r="V56" i="2"/>
  <c r="U56" i="2"/>
  <c r="S56" i="2"/>
  <c r="R56" i="2"/>
  <c r="Q56" i="2"/>
  <c r="P56" i="2"/>
  <c r="O56" i="2"/>
  <c r="N56" i="2"/>
  <c r="M56" i="2"/>
  <c r="L56" i="2"/>
  <c r="K56" i="2"/>
  <c r="J56" i="2"/>
  <c r="I56" i="2"/>
  <c r="H56" i="2"/>
  <c r="G56" i="2"/>
  <c r="F56" i="2"/>
  <c r="C56" i="2"/>
  <c r="W55" i="2"/>
  <c r="V55" i="2"/>
  <c r="U55" i="2"/>
  <c r="S55" i="2"/>
  <c r="R55" i="2"/>
  <c r="Q55" i="2"/>
  <c r="P55" i="2"/>
  <c r="O55" i="2"/>
  <c r="N55" i="2"/>
  <c r="M55" i="2"/>
  <c r="L55" i="2"/>
  <c r="K55" i="2"/>
  <c r="J55" i="2"/>
  <c r="I55" i="2"/>
  <c r="H55" i="2"/>
  <c r="G55" i="2"/>
  <c r="F55" i="2"/>
  <c r="C55" i="2"/>
  <c r="W54" i="2"/>
  <c r="V54" i="2"/>
  <c r="U54" i="2"/>
  <c r="R54" i="2"/>
  <c r="Q54" i="2"/>
  <c r="P54" i="2"/>
  <c r="O54" i="2"/>
  <c r="N54" i="2"/>
  <c r="M54" i="2"/>
  <c r="L54" i="2"/>
  <c r="K54" i="2"/>
  <c r="J54" i="2"/>
  <c r="I54" i="2"/>
  <c r="H54" i="2"/>
  <c r="G54" i="2"/>
  <c r="F54" i="2"/>
  <c r="C54" i="2"/>
  <c r="W53" i="2"/>
  <c r="V53" i="2"/>
  <c r="U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C53" i="2"/>
  <c r="W52" i="2"/>
  <c r="V52" i="2"/>
  <c r="U52" i="2"/>
  <c r="S52" i="2"/>
  <c r="R52" i="2"/>
  <c r="Q52" i="2"/>
  <c r="P52" i="2"/>
  <c r="O52" i="2"/>
  <c r="N52" i="2"/>
  <c r="M52" i="2"/>
  <c r="L52" i="2"/>
  <c r="K52" i="2"/>
  <c r="J52" i="2"/>
  <c r="I52" i="2"/>
  <c r="H52" i="2"/>
  <c r="G52" i="2"/>
  <c r="F52" i="2"/>
  <c r="C52" i="2"/>
  <c r="W51" i="2"/>
  <c r="V51" i="2"/>
  <c r="U51" i="2"/>
  <c r="S51" i="2"/>
  <c r="R51" i="2"/>
  <c r="Q51" i="2"/>
  <c r="P51" i="2"/>
  <c r="O51" i="2"/>
  <c r="N51" i="2"/>
  <c r="M51" i="2"/>
  <c r="L51" i="2"/>
  <c r="K51" i="2"/>
  <c r="J51" i="2"/>
  <c r="I51" i="2"/>
  <c r="H51" i="2"/>
  <c r="G51" i="2"/>
  <c r="F51" i="2"/>
  <c r="C51" i="2"/>
  <c r="W50" i="2"/>
  <c r="V50" i="2"/>
  <c r="U50" i="2"/>
  <c r="S50" i="2"/>
  <c r="R50" i="2"/>
  <c r="Q50" i="2"/>
  <c r="P50" i="2"/>
  <c r="O50" i="2"/>
  <c r="N50" i="2"/>
  <c r="M50" i="2"/>
  <c r="L50" i="2"/>
  <c r="K50" i="2"/>
  <c r="J50" i="2"/>
  <c r="I50" i="2"/>
  <c r="H50" i="2"/>
  <c r="G50" i="2"/>
  <c r="F50" i="2"/>
  <c r="C50" i="2"/>
  <c r="W49" i="2"/>
  <c r="V49" i="2"/>
  <c r="U49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F49" i="2"/>
  <c r="C49" i="2"/>
  <c r="W48" i="2"/>
  <c r="V48" i="2"/>
  <c r="U48" i="2"/>
  <c r="S48" i="2"/>
  <c r="R48" i="2"/>
  <c r="Q48" i="2"/>
  <c r="P48" i="2"/>
  <c r="O48" i="2"/>
  <c r="N48" i="2"/>
  <c r="M48" i="2"/>
  <c r="L48" i="2"/>
  <c r="K48" i="2"/>
  <c r="J48" i="2"/>
  <c r="I48" i="2"/>
  <c r="H48" i="2"/>
  <c r="G48" i="2"/>
  <c r="F48" i="2"/>
  <c r="C48" i="2"/>
  <c r="W47" i="2"/>
  <c r="V47" i="2"/>
  <c r="U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C47" i="2"/>
  <c r="W46" i="2"/>
  <c r="V46" i="2"/>
  <c r="U46" i="2"/>
  <c r="R46" i="2"/>
  <c r="Q46" i="2"/>
  <c r="P46" i="2"/>
  <c r="O46" i="2"/>
  <c r="N46" i="2"/>
  <c r="M46" i="2"/>
  <c r="L46" i="2"/>
  <c r="K46" i="2"/>
  <c r="J46" i="2"/>
  <c r="I46" i="2"/>
  <c r="H46" i="2"/>
  <c r="G46" i="2"/>
  <c r="F46" i="2"/>
  <c r="C46" i="2"/>
  <c r="W45" i="2"/>
  <c r="V45" i="2"/>
  <c r="U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C45" i="2"/>
  <c r="W44" i="2"/>
  <c r="V44" i="2"/>
  <c r="U44" i="2"/>
  <c r="R44" i="2"/>
  <c r="Q44" i="2"/>
  <c r="P44" i="2"/>
  <c r="O44" i="2"/>
  <c r="N44" i="2"/>
  <c r="M44" i="2"/>
  <c r="L44" i="2"/>
  <c r="K44" i="2"/>
  <c r="J44" i="2"/>
  <c r="I44" i="2"/>
  <c r="H44" i="2"/>
  <c r="G44" i="2"/>
  <c r="F44" i="2"/>
  <c r="C44" i="2"/>
  <c r="W43" i="2"/>
  <c r="V43" i="2"/>
  <c r="U43" i="2"/>
  <c r="S43" i="2"/>
  <c r="R43" i="2"/>
  <c r="Q43" i="2"/>
  <c r="P43" i="2"/>
  <c r="O43" i="2"/>
  <c r="N43" i="2"/>
  <c r="M43" i="2"/>
  <c r="L43" i="2"/>
  <c r="K43" i="2"/>
  <c r="J43" i="2"/>
  <c r="I43" i="2"/>
  <c r="H43" i="2"/>
  <c r="G43" i="2"/>
  <c r="F43" i="2"/>
  <c r="C43" i="2"/>
  <c r="W42" i="2"/>
  <c r="V42" i="2"/>
  <c r="U42" i="2"/>
  <c r="Q42" i="2"/>
  <c r="P42" i="2"/>
  <c r="O42" i="2"/>
  <c r="N42" i="2"/>
  <c r="M42" i="2"/>
  <c r="L42" i="2"/>
  <c r="K42" i="2"/>
  <c r="J42" i="2"/>
  <c r="I42" i="2"/>
  <c r="H42" i="2"/>
  <c r="G42" i="2"/>
  <c r="F42" i="2"/>
  <c r="C42" i="2"/>
  <c r="W41" i="2"/>
  <c r="V41" i="2"/>
  <c r="U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C41" i="2"/>
  <c r="W40" i="2"/>
  <c r="V40" i="2"/>
  <c r="U40" i="2"/>
  <c r="S40" i="2"/>
  <c r="R40" i="2"/>
  <c r="Q40" i="2"/>
  <c r="P40" i="2"/>
  <c r="O40" i="2"/>
  <c r="N40" i="2"/>
  <c r="M40" i="2"/>
  <c r="L40" i="2"/>
  <c r="K40" i="2"/>
  <c r="J40" i="2"/>
  <c r="I40" i="2"/>
  <c r="H40" i="2"/>
  <c r="G40" i="2"/>
  <c r="F40" i="2"/>
  <c r="C40" i="2"/>
  <c r="W39" i="2"/>
  <c r="V39" i="2"/>
  <c r="U39" i="2"/>
  <c r="S39" i="2"/>
  <c r="R39" i="2"/>
  <c r="Q39" i="2"/>
  <c r="P39" i="2"/>
  <c r="O39" i="2"/>
  <c r="N39" i="2"/>
  <c r="M39" i="2"/>
  <c r="L39" i="2"/>
  <c r="K39" i="2"/>
  <c r="J39" i="2"/>
  <c r="I39" i="2"/>
  <c r="H39" i="2"/>
  <c r="G39" i="2"/>
  <c r="F39" i="2"/>
  <c r="C39" i="2"/>
  <c r="W38" i="2"/>
  <c r="V38" i="2"/>
  <c r="U38" i="2"/>
  <c r="S38" i="2"/>
  <c r="R38" i="2"/>
  <c r="Q38" i="2"/>
  <c r="P38" i="2"/>
  <c r="O38" i="2"/>
  <c r="N38" i="2"/>
  <c r="M38" i="2"/>
  <c r="L38" i="2"/>
  <c r="K38" i="2"/>
  <c r="J38" i="2"/>
  <c r="I38" i="2"/>
  <c r="H38" i="2"/>
  <c r="G38" i="2"/>
  <c r="F38" i="2"/>
  <c r="C38" i="2"/>
  <c r="W37" i="2"/>
  <c r="V37" i="2"/>
  <c r="U37" i="2"/>
  <c r="S37" i="2"/>
  <c r="R37" i="2"/>
  <c r="Q37" i="2"/>
  <c r="P37" i="2"/>
  <c r="O37" i="2"/>
  <c r="N37" i="2"/>
  <c r="M37" i="2"/>
  <c r="L37" i="2"/>
  <c r="K37" i="2"/>
  <c r="J37" i="2"/>
  <c r="I37" i="2"/>
  <c r="H37" i="2"/>
  <c r="G37" i="2"/>
  <c r="F37" i="2"/>
  <c r="C37" i="2"/>
  <c r="W36" i="2"/>
  <c r="V36" i="2"/>
  <c r="U36" i="2"/>
  <c r="S36" i="2"/>
  <c r="R36" i="2"/>
  <c r="Q36" i="2"/>
  <c r="P36" i="2"/>
  <c r="O36" i="2"/>
  <c r="N36" i="2"/>
  <c r="M36" i="2"/>
  <c r="L36" i="2"/>
  <c r="K36" i="2"/>
  <c r="J36" i="2"/>
  <c r="I36" i="2"/>
  <c r="H36" i="2"/>
  <c r="G36" i="2"/>
  <c r="F36" i="2"/>
  <c r="C36" i="2"/>
  <c r="W35" i="2"/>
  <c r="V35" i="2"/>
  <c r="U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C35" i="2"/>
  <c r="W34" i="2"/>
  <c r="V34" i="2"/>
  <c r="U34" i="2"/>
  <c r="R34" i="2"/>
  <c r="Q34" i="2"/>
  <c r="P34" i="2"/>
  <c r="O34" i="2"/>
  <c r="N34" i="2"/>
  <c r="M34" i="2"/>
  <c r="L34" i="2"/>
  <c r="K34" i="2"/>
  <c r="J34" i="2"/>
  <c r="I34" i="2"/>
  <c r="H34" i="2"/>
  <c r="G34" i="2"/>
  <c r="F34" i="2"/>
  <c r="C34" i="2"/>
  <c r="W33" i="2"/>
  <c r="V33" i="2"/>
  <c r="U33" i="2"/>
  <c r="S33" i="2"/>
  <c r="R33" i="2"/>
  <c r="Q33" i="2"/>
  <c r="P33" i="2"/>
  <c r="O33" i="2"/>
  <c r="N33" i="2"/>
  <c r="M33" i="2"/>
  <c r="L33" i="2"/>
  <c r="K33" i="2"/>
  <c r="J33" i="2"/>
  <c r="I33" i="2"/>
  <c r="H33" i="2"/>
  <c r="G33" i="2"/>
  <c r="F33" i="2"/>
  <c r="C33" i="2"/>
  <c r="W32" i="2"/>
  <c r="V32" i="2"/>
  <c r="U32" i="2"/>
  <c r="R32" i="2"/>
  <c r="Q32" i="2"/>
  <c r="P32" i="2"/>
  <c r="O32" i="2"/>
  <c r="N32" i="2"/>
  <c r="M32" i="2"/>
  <c r="L32" i="2"/>
  <c r="K32" i="2"/>
  <c r="J32" i="2"/>
  <c r="I32" i="2"/>
  <c r="H32" i="2"/>
  <c r="G32" i="2"/>
  <c r="F32" i="2"/>
  <c r="C32" i="2"/>
  <c r="W31" i="2"/>
  <c r="V31" i="2"/>
  <c r="U31" i="2"/>
  <c r="S31" i="2"/>
  <c r="R31" i="2"/>
  <c r="Q31" i="2"/>
  <c r="P31" i="2"/>
  <c r="O31" i="2"/>
  <c r="N31" i="2"/>
  <c r="M31" i="2"/>
  <c r="L31" i="2"/>
  <c r="K31" i="2"/>
  <c r="J31" i="2"/>
  <c r="I31" i="2"/>
  <c r="H31" i="2"/>
  <c r="G31" i="2"/>
  <c r="F31" i="2"/>
  <c r="C31" i="2"/>
  <c r="W30" i="2"/>
  <c r="V30" i="2"/>
  <c r="U30" i="2"/>
  <c r="R30" i="2"/>
  <c r="Q30" i="2"/>
  <c r="P30" i="2"/>
  <c r="O30" i="2"/>
  <c r="N30" i="2"/>
  <c r="M30" i="2"/>
  <c r="L30" i="2"/>
  <c r="K30" i="2"/>
  <c r="J30" i="2"/>
  <c r="I30" i="2"/>
  <c r="H30" i="2"/>
  <c r="G30" i="2"/>
  <c r="F30" i="2"/>
  <c r="C30" i="2"/>
  <c r="W29" i="2"/>
  <c r="V29" i="2"/>
  <c r="U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C29" i="2"/>
  <c r="W28" i="2"/>
  <c r="V28" i="2"/>
  <c r="U28" i="2"/>
  <c r="S28" i="2"/>
  <c r="R28" i="2"/>
  <c r="Q28" i="2"/>
  <c r="P28" i="2"/>
  <c r="O28" i="2"/>
  <c r="N28" i="2"/>
  <c r="M28" i="2"/>
  <c r="L28" i="2"/>
  <c r="K28" i="2"/>
  <c r="J28" i="2"/>
  <c r="I28" i="2"/>
  <c r="H28" i="2"/>
  <c r="G28" i="2"/>
  <c r="F28" i="2"/>
  <c r="C28" i="2"/>
  <c r="W27" i="2"/>
  <c r="V27" i="2"/>
  <c r="U27" i="2"/>
  <c r="S27" i="2"/>
  <c r="R27" i="2"/>
  <c r="Q27" i="2"/>
  <c r="P27" i="2"/>
  <c r="O27" i="2"/>
  <c r="N27" i="2"/>
  <c r="M27" i="2"/>
  <c r="L27" i="2"/>
  <c r="K27" i="2"/>
  <c r="J27" i="2"/>
  <c r="I27" i="2"/>
  <c r="H27" i="2"/>
  <c r="G27" i="2"/>
  <c r="F27" i="2"/>
  <c r="C27" i="2"/>
  <c r="W26" i="2"/>
  <c r="V26" i="2"/>
  <c r="U26" i="2"/>
  <c r="S26" i="2"/>
  <c r="R26" i="2"/>
  <c r="Q26" i="2"/>
  <c r="P26" i="2"/>
  <c r="O26" i="2"/>
  <c r="N26" i="2"/>
  <c r="M26" i="2"/>
  <c r="L26" i="2"/>
  <c r="K26" i="2"/>
  <c r="J26" i="2"/>
  <c r="I26" i="2"/>
  <c r="H26" i="2"/>
  <c r="G26" i="2"/>
  <c r="F26" i="2"/>
  <c r="C26" i="2"/>
  <c r="W25" i="2"/>
  <c r="V25" i="2"/>
  <c r="U25" i="2"/>
  <c r="S25" i="2"/>
  <c r="R25" i="2"/>
  <c r="Q25" i="2"/>
  <c r="P25" i="2"/>
  <c r="O25" i="2"/>
  <c r="N25" i="2"/>
  <c r="M25" i="2"/>
  <c r="L25" i="2"/>
  <c r="K25" i="2"/>
  <c r="J25" i="2"/>
  <c r="I25" i="2"/>
  <c r="H25" i="2"/>
  <c r="G25" i="2"/>
  <c r="F25" i="2"/>
  <c r="C25" i="2"/>
  <c r="W24" i="2"/>
  <c r="V24" i="2"/>
  <c r="U24" i="2"/>
  <c r="S24" i="2"/>
  <c r="R24" i="2"/>
  <c r="Q24" i="2"/>
  <c r="P24" i="2"/>
  <c r="O24" i="2"/>
  <c r="N24" i="2"/>
  <c r="M24" i="2"/>
  <c r="L24" i="2"/>
  <c r="K24" i="2"/>
  <c r="J24" i="2"/>
  <c r="I24" i="2"/>
  <c r="H24" i="2"/>
  <c r="G24" i="2"/>
  <c r="F24" i="2"/>
  <c r="C24" i="2"/>
  <c r="W23" i="2"/>
  <c r="V23" i="2"/>
  <c r="U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C23" i="2"/>
  <c r="W22" i="2"/>
  <c r="V22" i="2"/>
  <c r="U22" i="2"/>
  <c r="R22" i="2"/>
  <c r="Q22" i="2"/>
  <c r="P22" i="2"/>
  <c r="O22" i="2"/>
  <c r="N22" i="2"/>
  <c r="M22" i="2"/>
  <c r="L22" i="2"/>
  <c r="K22" i="2"/>
  <c r="J22" i="2"/>
  <c r="I22" i="2"/>
  <c r="H22" i="2"/>
  <c r="G22" i="2"/>
  <c r="F22" i="2"/>
  <c r="C22" i="2"/>
  <c r="W21" i="2"/>
  <c r="V21" i="2"/>
  <c r="U21" i="2"/>
  <c r="S21" i="2"/>
  <c r="R21" i="2"/>
  <c r="Q21" i="2"/>
  <c r="P21" i="2"/>
  <c r="O21" i="2"/>
  <c r="N21" i="2"/>
  <c r="M21" i="2"/>
  <c r="L21" i="2"/>
  <c r="K21" i="2"/>
  <c r="J21" i="2"/>
  <c r="I21" i="2"/>
  <c r="H21" i="2"/>
  <c r="G21" i="2"/>
  <c r="F21" i="2"/>
  <c r="C21" i="2"/>
  <c r="W20" i="2"/>
  <c r="V20" i="2"/>
  <c r="U20" i="2"/>
  <c r="R20" i="2"/>
  <c r="Q20" i="2"/>
  <c r="P20" i="2"/>
  <c r="O20" i="2"/>
  <c r="N20" i="2"/>
  <c r="M20" i="2"/>
  <c r="L20" i="2"/>
  <c r="K20" i="2"/>
  <c r="J20" i="2"/>
  <c r="I20" i="2"/>
  <c r="H20" i="2"/>
  <c r="G20" i="2"/>
  <c r="F20" i="2"/>
  <c r="C20" i="2"/>
  <c r="W19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C19" i="2"/>
  <c r="W18" i="2"/>
  <c r="V18" i="2"/>
  <c r="U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C18" i="2"/>
  <c r="W17" i="2"/>
  <c r="V17" i="2"/>
  <c r="U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C17" i="2"/>
  <c r="W16" i="2"/>
  <c r="V16" i="2"/>
  <c r="U16" i="2"/>
  <c r="S16" i="2"/>
  <c r="R16" i="2"/>
  <c r="Q16" i="2"/>
  <c r="P16" i="2"/>
  <c r="O16" i="2"/>
  <c r="N16" i="2"/>
  <c r="M16" i="2"/>
  <c r="L16" i="2"/>
  <c r="K16" i="2"/>
  <c r="J16" i="2"/>
  <c r="I16" i="2"/>
  <c r="H16" i="2"/>
  <c r="G16" i="2"/>
  <c r="F16" i="2"/>
  <c r="C16" i="2"/>
  <c r="W15" i="2"/>
  <c r="V15" i="2"/>
  <c r="U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C15" i="2"/>
  <c r="W14" i="2"/>
  <c r="V14" i="2"/>
  <c r="U14" i="2"/>
  <c r="S14" i="2"/>
  <c r="R14" i="2"/>
  <c r="Q14" i="2"/>
  <c r="P14" i="2"/>
  <c r="O14" i="2"/>
  <c r="N14" i="2"/>
  <c r="M14" i="2"/>
  <c r="L14" i="2"/>
  <c r="K14" i="2"/>
  <c r="J14" i="2"/>
  <c r="I14" i="2"/>
  <c r="H14" i="2"/>
  <c r="G14" i="2"/>
  <c r="F14" i="2"/>
  <c r="C14" i="2"/>
  <c r="W13" i="2"/>
  <c r="V13" i="2"/>
  <c r="U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C13" i="2"/>
  <c r="W12" i="2"/>
  <c r="V12" i="2"/>
  <c r="U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C12" i="2"/>
  <c r="W11" i="2"/>
  <c r="V11" i="2"/>
  <c r="U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C11" i="2"/>
  <c r="W10" i="2"/>
  <c r="V10" i="2"/>
  <c r="U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C10" i="2"/>
  <c r="W9" i="2"/>
  <c r="V9" i="2"/>
  <c r="U9" i="2"/>
  <c r="R9" i="2"/>
  <c r="Q9" i="2"/>
  <c r="P9" i="2"/>
  <c r="O9" i="2"/>
  <c r="N9" i="2"/>
  <c r="M9" i="2"/>
  <c r="L9" i="2"/>
  <c r="K9" i="2"/>
  <c r="J9" i="2"/>
  <c r="I9" i="2"/>
  <c r="H9" i="2"/>
  <c r="G9" i="2"/>
  <c r="F9" i="2"/>
  <c r="C9" i="2"/>
  <c r="W8" i="2"/>
  <c r="V8" i="2"/>
  <c r="U8" i="2"/>
  <c r="S8" i="2"/>
  <c r="R8" i="2"/>
  <c r="Q8" i="2"/>
  <c r="P8" i="2"/>
  <c r="O8" i="2"/>
  <c r="N8" i="2"/>
  <c r="M8" i="2"/>
  <c r="L8" i="2"/>
  <c r="K8" i="2"/>
  <c r="J8" i="2"/>
  <c r="I8" i="2"/>
  <c r="H8" i="2"/>
  <c r="G8" i="2"/>
  <c r="F8" i="2"/>
  <c r="C8" i="2"/>
  <c r="W7" i="2"/>
  <c r="V7" i="2"/>
  <c r="U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C7" i="2"/>
  <c r="W6" i="2"/>
  <c r="V6" i="2"/>
  <c r="U6" i="2"/>
  <c r="R6" i="2"/>
  <c r="Q6" i="2"/>
  <c r="P6" i="2"/>
  <c r="O6" i="2"/>
  <c r="N6" i="2"/>
  <c r="M6" i="2"/>
  <c r="L6" i="2"/>
  <c r="K6" i="2"/>
  <c r="J6" i="2"/>
  <c r="I6" i="2"/>
  <c r="H6" i="2"/>
  <c r="G6" i="2"/>
  <c r="F6" i="2"/>
  <c r="C6" i="2"/>
  <c r="W5" i="2"/>
  <c r="V5" i="2"/>
  <c r="U5" i="2"/>
  <c r="R5" i="2"/>
  <c r="Q5" i="2"/>
  <c r="P5" i="2"/>
  <c r="O5" i="2"/>
  <c r="N5" i="2"/>
  <c r="M5" i="2"/>
  <c r="L5" i="2"/>
  <c r="K5" i="2"/>
  <c r="J5" i="2"/>
  <c r="I5" i="2"/>
  <c r="H5" i="2"/>
  <c r="G5" i="2"/>
  <c r="F5" i="2"/>
  <c r="C5" i="2"/>
  <c r="W146" i="10" l="1"/>
  <c r="E14" i="16"/>
  <c r="E5" i="19"/>
  <c r="E8" i="19"/>
  <c r="E20" i="19"/>
  <c r="E38" i="19"/>
  <c r="E23" i="19"/>
  <c r="E26" i="19"/>
  <c r="E35" i="19"/>
  <c r="E17" i="19"/>
  <c r="E14" i="19"/>
  <c r="E11" i="19"/>
  <c r="E29" i="19"/>
  <c r="R73" i="22"/>
  <c r="T73" i="22" s="1"/>
  <c r="R75" i="22"/>
  <c r="R76" i="22"/>
  <c r="T76" i="22" s="1"/>
  <c r="R41" i="22"/>
  <c r="T41" i="22" s="1"/>
  <c r="R42" i="2"/>
  <c r="T42" i="2" s="1"/>
  <c r="R15" i="22"/>
  <c r="T15" i="22" s="1"/>
  <c r="R74" i="22"/>
  <c r="T74" i="22" s="1"/>
  <c r="W353" i="10"/>
  <c r="W292" i="10"/>
  <c r="W320" i="10"/>
  <c r="W354" i="10"/>
  <c r="W321" i="10"/>
  <c r="W355" i="10"/>
  <c r="W322" i="10"/>
  <c r="W356" i="10"/>
  <c r="W323" i="10"/>
  <c r="W357" i="10"/>
  <c r="W288" i="10"/>
  <c r="W324" i="10"/>
  <c r="W358" i="10"/>
  <c r="W325" i="10"/>
  <c r="W290" i="10"/>
  <c r="E49" i="11"/>
  <c r="E52" i="11"/>
  <c r="E79" i="11"/>
  <c r="E11" i="11"/>
  <c r="E20" i="11"/>
  <c r="E46" i="11"/>
  <c r="E64" i="11"/>
  <c r="E88" i="11"/>
  <c r="E26" i="11"/>
  <c r="E91" i="11"/>
  <c r="E8" i="11"/>
  <c r="E55" i="11"/>
  <c r="E17" i="11"/>
  <c r="E97" i="11"/>
  <c r="E94" i="11"/>
  <c r="E43" i="11"/>
  <c r="E5" i="11"/>
  <c r="E14" i="11"/>
  <c r="E61" i="11"/>
  <c r="E23" i="11"/>
  <c r="E82" i="11"/>
  <c r="E58" i="11"/>
  <c r="E85" i="11"/>
  <c r="E100" i="11"/>
  <c r="S6" i="24"/>
  <c r="T6" i="24" s="1"/>
  <c r="C462" i="10"/>
  <c r="S14" i="23" s="1"/>
  <c r="R14" i="23"/>
  <c r="C471" i="10"/>
  <c r="S24" i="23" s="1"/>
  <c r="R24" i="23"/>
  <c r="C479" i="10"/>
  <c r="S28" i="23" s="1"/>
  <c r="R28" i="23"/>
  <c r="C488" i="10"/>
  <c r="S38" i="23" s="1"/>
  <c r="R38" i="23"/>
  <c r="W462" i="10"/>
  <c r="W471" i="10"/>
  <c r="W479" i="10"/>
  <c r="W488" i="10"/>
  <c r="C463" i="10"/>
  <c r="S20" i="23" s="1"/>
  <c r="R20" i="23"/>
  <c r="C472" i="10"/>
  <c r="S30" i="23" s="1"/>
  <c r="R30" i="23"/>
  <c r="C480" i="10"/>
  <c r="S34" i="23" s="1"/>
  <c r="R34" i="23"/>
  <c r="C489" i="10"/>
  <c r="S44" i="23" s="1"/>
  <c r="R44" i="23"/>
  <c r="W463" i="10"/>
  <c r="W472" i="10"/>
  <c r="W480" i="10"/>
  <c r="W489" i="10"/>
  <c r="C458" i="10"/>
  <c r="S12" i="23" s="1"/>
  <c r="R12" i="23"/>
  <c r="C466" i="10"/>
  <c r="S16" i="23" s="1"/>
  <c r="R16" i="23"/>
  <c r="C475" i="10"/>
  <c r="S26" i="23" s="1"/>
  <c r="R26" i="23"/>
  <c r="C484" i="10"/>
  <c r="S36" i="23" s="1"/>
  <c r="R36" i="23"/>
  <c r="C492" i="10"/>
  <c r="S40" i="23" s="1"/>
  <c r="R40" i="23"/>
  <c r="W458" i="10"/>
  <c r="W466" i="10"/>
  <c r="W475" i="10"/>
  <c r="W484" i="10"/>
  <c r="W492" i="10"/>
  <c r="C459" i="10"/>
  <c r="S18" i="23" s="1"/>
  <c r="R18" i="23"/>
  <c r="C467" i="10"/>
  <c r="S22" i="23" s="1"/>
  <c r="R22" i="23"/>
  <c r="C476" i="10"/>
  <c r="S32" i="23" s="1"/>
  <c r="R32" i="23"/>
  <c r="C485" i="10"/>
  <c r="S42" i="23" s="1"/>
  <c r="R42" i="23"/>
  <c r="C493" i="10"/>
  <c r="S46" i="23" s="1"/>
  <c r="R46" i="23"/>
  <c r="W459" i="10"/>
  <c r="W467" i="10"/>
  <c r="W476" i="10"/>
  <c r="W485" i="10"/>
  <c r="W493" i="10"/>
  <c r="W363" i="10"/>
  <c r="X363" i="10" s="1"/>
  <c r="Y84" i="22" s="1"/>
  <c r="S14" i="16"/>
  <c r="T14" i="16" s="1"/>
  <c r="C296" i="10"/>
  <c r="S18" i="22" s="1"/>
  <c r="R18" i="22"/>
  <c r="C304" i="10"/>
  <c r="S22" i="22" s="1"/>
  <c r="R22" i="22"/>
  <c r="C313" i="10"/>
  <c r="S32" i="22" s="1"/>
  <c r="R32" i="22"/>
  <c r="C330" i="10"/>
  <c r="S54" i="22" s="1"/>
  <c r="R54" i="22"/>
  <c r="C338" i="10"/>
  <c r="S58" i="22" s="1"/>
  <c r="R58" i="22"/>
  <c r="C380" i="10"/>
  <c r="S98" i="22" s="1"/>
  <c r="R98" i="22"/>
  <c r="C347" i="10"/>
  <c r="S68" i="22" s="1"/>
  <c r="R68" i="22"/>
  <c r="C297" i="10"/>
  <c r="S24" i="22" s="1"/>
  <c r="R24" i="22"/>
  <c r="C305" i="10"/>
  <c r="S28" i="22" s="1"/>
  <c r="R28" i="22"/>
  <c r="C314" i="10"/>
  <c r="S38" i="22" s="1"/>
  <c r="R38" i="22"/>
  <c r="W238" i="10"/>
  <c r="X238" i="10" s="1"/>
  <c r="Y95" i="11" s="1"/>
  <c r="C366" i="10"/>
  <c r="S80" i="22" s="1"/>
  <c r="R80" i="22"/>
  <c r="C333" i="10"/>
  <c r="S50" i="22" s="1"/>
  <c r="R50" i="22"/>
  <c r="C375" i="10"/>
  <c r="S90" i="22" s="1"/>
  <c r="R90" i="22"/>
  <c r="C383" i="10"/>
  <c r="S94" i="22" s="1"/>
  <c r="R94" i="22"/>
  <c r="C342" i="10"/>
  <c r="S60" i="22" s="1"/>
  <c r="R60" i="22"/>
  <c r="C350" i="10"/>
  <c r="S64" i="22" s="1"/>
  <c r="R64" i="22"/>
  <c r="C367" i="10"/>
  <c r="S86" i="22" s="1"/>
  <c r="R86" i="22"/>
  <c r="C300" i="10"/>
  <c r="S20" i="22" s="1"/>
  <c r="R20" i="22"/>
  <c r="C309" i="10"/>
  <c r="S30" i="22" s="1"/>
  <c r="R30" i="22"/>
  <c r="C317" i="10"/>
  <c r="S34" i="22" s="1"/>
  <c r="R34" i="22"/>
  <c r="C334" i="10"/>
  <c r="S56" i="22" s="1"/>
  <c r="R56" i="22"/>
  <c r="C376" i="10"/>
  <c r="S96" i="22" s="1"/>
  <c r="R96" i="22"/>
  <c r="C384" i="10"/>
  <c r="S100" i="22" s="1"/>
  <c r="R100" i="22"/>
  <c r="C343" i="10"/>
  <c r="S66" i="22" s="1"/>
  <c r="R66" i="22"/>
  <c r="C351" i="10"/>
  <c r="S70" i="22" s="1"/>
  <c r="R70" i="22"/>
  <c r="C301" i="10"/>
  <c r="S26" i="22" s="1"/>
  <c r="R26" i="22"/>
  <c r="C310" i="10"/>
  <c r="S36" i="22" s="1"/>
  <c r="R36" i="22"/>
  <c r="C318" i="10"/>
  <c r="S40" i="22" s="1"/>
  <c r="R40" i="22"/>
  <c r="C362" i="10"/>
  <c r="S78" i="22" s="1"/>
  <c r="R78" i="22"/>
  <c r="C370" i="10"/>
  <c r="S82" i="22" s="1"/>
  <c r="R82" i="22"/>
  <c r="C329" i="10"/>
  <c r="S48" i="22" s="1"/>
  <c r="R48" i="22"/>
  <c r="C337" i="10"/>
  <c r="S52" i="22" s="1"/>
  <c r="R52" i="22"/>
  <c r="C363" i="10"/>
  <c r="S84" i="22" s="1"/>
  <c r="R84" i="22"/>
  <c r="C379" i="10"/>
  <c r="S92" i="22" s="1"/>
  <c r="R92" i="22"/>
  <c r="C346" i="10"/>
  <c r="S62" i="22" s="1"/>
  <c r="R62" i="22"/>
  <c r="C371" i="10"/>
  <c r="S88" i="22" s="1"/>
  <c r="R88" i="22"/>
  <c r="X133" i="10"/>
  <c r="Y51" i="21" s="1"/>
  <c r="W346" i="10"/>
  <c r="W371" i="10"/>
  <c r="W156" i="10"/>
  <c r="W304" i="10"/>
  <c r="W313" i="10"/>
  <c r="W330" i="10"/>
  <c r="W338" i="10"/>
  <c r="W380" i="10"/>
  <c r="W27" i="10"/>
  <c r="X27" i="10" s="1"/>
  <c r="Y20" i="2" s="1"/>
  <c r="W297" i="10"/>
  <c r="W347" i="10"/>
  <c r="W289" i="10"/>
  <c r="W305" i="10"/>
  <c r="W314" i="10"/>
  <c r="W296" i="10"/>
  <c r="R14" i="22"/>
  <c r="T14" i="22" s="1"/>
  <c r="W366" i="10"/>
  <c r="W291" i="10"/>
  <c r="W333" i="10"/>
  <c r="W375" i="10"/>
  <c r="W383" i="10"/>
  <c r="W300" i="10"/>
  <c r="W342" i="10"/>
  <c r="W350" i="10"/>
  <c r="W367" i="10"/>
  <c r="W309" i="10"/>
  <c r="W317" i="10"/>
  <c r="W334" i="10"/>
  <c r="W376" i="10"/>
  <c r="W384" i="10"/>
  <c r="W301" i="10"/>
  <c r="W343" i="10"/>
  <c r="W351" i="10"/>
  <c r="W153" i="10"/>
  <c r="W310" i="10"/>
  <c r="W318" i="10"/>
  <c r="W154" i="10"/>
  <c r="W362" i="10"/>
  <c r="W370" i="10"/>
  <c r="W155" i="10"/>
  <c r="W287" i="10"/>
  <c r="W329" i="10"/>
  <c r="W337" i="10"/>
  <c r="W379" i="10"/>
  <c r="E74" i="22"/>
  <c r="E41" i="22"/>
  <c r="E44" i="22"/>
  <c r="E11" i="22"/>
  <c r="E71" i="22"/>
  <c r="E14" i="22"/>
  <c r="W263" i="10"/>
  <c r="W242" i="10"/>
  <c r="X242" i="10" s="1"/>
  <c r="W243" i="10"/>
  <c r="W244" i="10"/>
  <c r="W245" i="10"/>
  <c r="W246" i="10"/>
  <c r="W247" i="10"/>
  <c r="W248" i="10"/>
  <c r="X248" i="10" s="1"/>
  <c r="W241" i="10"/>
  <c r="X241" i="10" s="1"/>
  <c r="W234" i="10"/>
  <c r="X234" i="10" s="1"/>
  <c r="W235" i="10"/>
  <c r="W236" i="10"/>
  <c r="W237" i="10"/>
  <c r="W239" i="10"/>
  <c r="W240" i="10"/>
  <c r="X240" i="10" s="1"/>
  <c r="W233" i="10"/>
  <c r="X233" i="10" s="1"/>
  <c r="W226" i="10"/>
  <c r="X226" i="10" s="1"/>
  <c r="W227" i="10"/>
  <c r="W228" i="10"/>
  <c r="W229" i="10"/>
  <c r="W230" i="10"/>
  <c r="W231" i="10"/>
  <c r="W232" i="10"/>
  <c r="X232" i="10" s="1"/>
  <c r="W225" i="10"/>
  <c r="X225" i="10" s="1"/>
  <c r="X205" i="10"/>
  <c r="W206" i="10"/>
  <c r="W207" i="10"/>
  <c r="W208" i="10"/>
  <c r="W209" i="10"/>
  <c r="W210" i="10"/>
  <c r="W211" i="10"/>
  <c r="W204" i="10"/>
  <c r="X204" i="10" s="1"/>
  <c r="W197" i="10"/>
  <c r="X197" i="10" s="1"/>
  <c r="W198" i="10"/>
  <c r="W199" i="10"/>
  <c r="W200" i="10"/>
  <c r="W201" i="10"/>
  <c r="W202" i="10"/>
  <c r="W203" i="10"/>
  <c r="X203" i="10" s="1"/>
  <c r="W196" i="10"/>
  <c r="X196" i="10" s="1"/>
  <c r="W189" i="10"/>
  <c r="X189" i="10" s="1"/>
  <c r="W190" i="10"/>
  <c r="W191" i="10"/>
  <c r="W192" i="10"/>
  <c r="W193" i="10"/>
  <c r="W194" i="10"/>
  <c r="W195" i="10"/>
  <c r="X195" i="10" s="1"/>
  <c r="W188" i="10"/>
  <c r="X188" i="10" s="1"/>
  <c r="W262" i="10"/>
  <c r="W261" i="10"/>
  <c r="W168" i="10"/>
  <c r="W169" i="10"/>
  <c r="W170" i="10"/>
  <c r="W171" i="10"/>
  <c r="W172" i="10"/>
  <c r="W173" i="10"/>
  <c r="W174" i="10"/>
  <c r="W167" i="10"/>
  <c r="X167" i="10" s="1"/>
  <c r="W160" i="10"/>
  <c r="X160" i="10" s="1"/>
  <c r="W161" i="10"/>
  <c r="W162" i="10"/>
  <c r="W163" i="10"/>
  <c r="W164" i="10"/>
  <c r="W165" i="10"/>
  <c r="W166" i="10"/>
  <c r="X166" i="10" s="1"/>
  <c r="W159" i="10"/>
  <c r="X65" i="10"/>
  <c r="Y66" i="2" s="1"/>
  <c r="W2" i="10"/>
  <c r="X2" i="10" s="1"/>
  <c r="Y5" i="2" s="1"/>
  <c r="X94" i="10"/>
  <c r="Y35" i="21" s="1"/>
  <c r="X524" i="10"/>
  <c r="W517" i="10"/>
  <c r="W525" i="10"/>
  <c r="W518" i="10"/>
  <c r="R45" i="21"/>
  <c r="T45" i="21" s="1"/>
  <c r="W519" i="10"/>
  <c r="W520" i="10"/>
  <c r="X520" i="10" s="1"/>
  <c r="W521" i="10"/>
  <c r="W514" i="10"/>
  <c r="W522" i="10"/>
  <c r="W515" i="10"/>
  <c r="W523" i="10"/>
  <c r="W516" i="10"/>
  <c r="X516" i="10" s="1"/>
  <c r="X129" i="10"/>
  <c r="Y50" i="21" s="1"/>
  <c r="X78" i="10"/>
  <c r="Y5" i="21" s="1"/>
  <c r="X43" i="10"/>
  <c r="Y59" i="2" s="1"/>
  <c r="X410" i="10"/>
  <c r="X89" i="10"/>
  <c r="Y16" i="21" s="1"/>
  <c r="X72" i="10"/>
  <c r="Y73" i="2" s="1"/>
  <c r="X41" i="10"/>
  <c r="Y47" i="2" s="1"/>
  <c r="X57" i="10"/>
  <c r="Y51" i="2" s="1"/>
  <c r="E5" i="16"/>
  <c r="E5" i="24"/>
  <c r="E116" i="11"/>
  <c r="X68" i="10"/>
  <c r="Y69" i="2" s="1"/>
  <c r="X87" i="10"/>
  <c r="Y15" i="21" s="1"/>
  <c r="X103" i="10"/>
  <c r="Y20" i="21" s="1"/>
  <c r="X322" i="10"/>
  <c r="Y42" i="22" s="1"/>
  <c r="X409" i="10"/>
  <c r="X137" i="10"/>
  <c r="Y52" i="21" s="1"/>
  <c r="X422" i="10"/>
  <c r="X512" i="10"/>
  <c r="X552" i="10"/>
  <c r="X116" i="10"/>
  <c r="Y41" i="21" s="1"/>
  <c r="X125" i="10"/>
  <c r="Y49" i="21" s="1"/>
  <c r="X158" i="10"/>
  <c r="X66" i="10"/>
  <c r="Y67" i="2" s="1"/>
  <c r="X85" i="10"/>
  <c r="Y14" i="21" s="1"/>
  <c r="X58" i="10"/>
  <c r="Y57" i="2" s="1"/>
  <c r="X559" i="10"/>
  <c r="X127" i="10"/>
  <c r="Y61" i="21" s="1"/>
  <c r="X544" i="10"/>
  <c r="Y20" i="19" s="1"/>
  <c r="X37" i="10"/>
  <c r="Y34" i="2" s="1"/>
  <c r="X93" i="10"/>
  <c r="Y29" i="21" s="1"/>
  <c r="X146" i="10"/>
  <c r="Y71" i="21" s="1"/>
  <c r="X124" i="10"/>
  <c r="Y43" i="21" s="1"/>
  <c r="S75" i="22"/>
  <c r="Y5" i="19"/>
  <c r="X86" i="10"/>
  <c r="Y9" i="21" s="1"/>
  <c r="X138" i="10"/>
  <c r="Y58" i="21" s="1"/>
  <c r="X147" i="10"/>
  <c r="Y72" i="21" s="1"/>
  <c r="X428" i="10"/>
  <c r="Y46" i="3" s="1"/>
  <c r="X547" i="10"/>
  <c r="Y19" i="19" s="1"/>
  <c r="X40" i="10"/>
  <c r="Y41" i="2" s="1"/>
  <c r="X534" i="10"/>
  <c r="Y9" i="19" s="1"/>
  <c r="X563" i="10"/>
  <c r="Y36" i="19" s="1"/>
  <c r="X550" i="10"/>
  <c r="Y26" i="19" s="1"/>
  <c r="X536" i="10"/>
  <c r="X79" i="10"/>
  <c r="Y11" i="21" s="1"/>
  <c r="X56" i="10"/>
  <c r="Y45" i="2" s="1"/>
  <c r="X63" i="10"/>
  <c r="Y64" i="2" s="1"/>
  <c r="X96" i="10"/>
  <c r="Y24" i="21" s="1"/>
  <c r="X390" i="10"/>
  <c r="Y11" i="3" s="1"/>
  <c r="X398" i="10"/>
  <c r="Y13" i="3" s="1"/>
  <c r="X537" i="10"/>
  <c r="Y11" i="19" s="1"/>
  <c r="X142" i="10"/>
  <c r="Y67" i="21" s="1"/>
  <c r="X42" i="10"/>
  <c r="Y53" i="2" s="1"/>
  <c r="X120" i="10"/>
  <c r="Y42" i="21" s="1"/>
  <c r="X553" i="10"/>
  <c r="Y25" i="19" s="1"/>
  <c r="X143" i="10"/>
  <c r="Y68" i="21" s="1"/>
  <c r="X431" i="10"/>
  <c r="X540" i="10"/>
  <c r="X121" i="10"/>
  <c r="Y48" i="21" s="1"/>
  <c r="X541" i="10"/>
  <c r="Y13" i="19" s="1"/>
  <c r="X35" i="10"/>
  <c r="Y22" i="2" s="1"/>
  <c r="X508" i="10"/>
  <c r="X84" i="10"/>
  <c r="Y8" i="21" s="1"/>
  <c r="X543" i="10"/>
  <c r="X36" i="10"/>
  <c r="Y28" i="2" s="1"/>
  <c r="X67" i="10"/>
  <c r="Y68" i="2" s="1"/>
  <c r="X123" i="10"/>
  <c r="Y60" i="21" s="1"/>
  <c r="X394" i="10"/>
  <c r="Y12" i="3" s="1"/>
  <c r="X405" i="10"/>
  <c r="X95" i="10"/>
  <c r="Y18" i="21" s="1"/>
  <c r="X23" i="10"/>
  <c r="Y19" i="2" s="1"/>
  <c r="X31" i="10"/>
  <c r="Y21" i="2" s="1"/>
  <c r="X44" i="10"/>
  <c r="Y42" i="2" s="1"/>
  <c r="X52" i="10"/>
  <c r="Y44" i="2" s="1"/>
  <c r="X82" i="10"/>
  <c r="Y7" i="21" s="1"/>
  <c r="X88" i="10"/>
  <c r="Y10" i="21" s="1"/>
  <c r="X102" i="10"/>
  <c r="Y37" i="21" s="1"/>
  <c r="X109" i="10"/>
  <c r="Y33" i="21" s="1"/>
  <c r="X128" i="10"/>
  <c r="Y44" i="21" s="1"/>
  <c r="X7" i="10"/>
  <c r="Y13" i="2" s="1"/>
  <c r="X16" i="10"/>
  <c r="Y23" i="2" s="1"/>
  <c r="X24" i="10"/>
  <c r="Y25" i="2" s="1"/>
  <c r="X32" i="10"/>
  <c r="Y27" i="2" s="1"/>
  <c r="X45" i="10"/>
  <c r="Y48" i="2" s="1"/>
  <c r="X53" i="10"/>
  <c r="Y50" i="2" s="1"/>
  <c r="X59" i="10"/>
  <c r="Y63" i="2" s="1"/>
  <c r="X83" i="10"/>
  <c r="Y13" i="21" s="1"/>
  <c r="X110" i="10"/>
  <c r="Y39" i="21" s="1"/>
  <c r="X6" i="10"/>
  <c r="Y7" i="2" s="1"/>
  <c r="X118" i="10"/>
  <c r="Y53" i="21" s="1"/>
  <c r="X149" i="10"/>
  <c r="Y74" i="21" s="1"/>
  <c r="X8" i="10"/>
  <c r="Y8" i="2" s="1"/>
  <c r="X17" i="10"/>
  <c r="Y29" i="2" s="1"/>
  <c r="X25" i="10"/>
  <c r="Y31" i="2" s="1"/>
  <c r="X33" i="10"/>
  <c r="Y33" i="2" s="1"/>
  <c r="X46" i="10"/>
  <c r="Y54" i="2" s="1"/>
  <c r="X54" i="10"/>
  <c r="Y56" i="2" s="1"/>
  <c r="X60" i="10"/>
  <c r="Y46" i="2" s="1"/>
  <c r="X73" i="10"/>
  <c r="Y74" i="2" s="1"/>
  <c r="X111" i="10"/>
  <c r="Y22" i="21" s="1"/>
  <c r="X136" i="10"/>
  <c r="Y46" i="21" s="1"/>
  <c r="X119" i="10"/>
  <c r="Y59" i="21" s="1"/>
  <c r="X151" i="10"/>
  <c r="X9" i="10"/>
  <c r="Y14" i="2" s="1"/>
  <c r="X18" i="10"/>
  <c r="Y35" i="2" s="1"/>
  <c r="X26" i="10"/>
  <c r="Y37" i="2" s="1"/>
  <c r="X47" i="10"/>
  <c r="Y60" i="2" s="1"/>
  <c r="X55" i="10"/>
  <c r="Y62" i="2" s="1"/>
  <c r="X61" i="10"/>
  <c r="Y52" i="2" s="1"/>
  <c r="X91" i="10"/>
  <c r="Y17" i="21" s="1"/>
  <c r="X97" i="10"/>
  <c r="Y30" i="21" s="1"/>
  <c r="X130" i="10"/>
  <c r="Y56" i="21" s="1"/>
  <c r="X15" i="10"/>
  <c r="Y17" i="2" s="1"/>
  <c r="X10" i="10"/>
  <c r="Y9" i="2" s="1"/>
  <c r="X19" i="10"/>
  <c r="Y18" i="2" s="1"/>
  <c r="X48" i="10"/>
  <c r="Y43" i="2" s="1"/>
  <c r="X62" i="10"/>
  <c r="Y58" i="2" s="1"/>
  <c r="X92" i="10"/>
  <c r="Y23" i="21" s="1"/>
  <c r="X98" i="10"/>
  <c r="Y36" i="21" s="1"/>
  <c r="X105" i="10"/>
  <c r="Y32" i="21" s="1"/>
  <c r="X113" i="10"/>
  <c r="Y34" i="21" s="1"/>
  <c r="X131" i="10"/>
  <c r="Y62" i="21" s="1"/>
  <c r="X145" i="10"/>
  <c r="Y70" i="21" s="1"/>
  <c r="X159" i="10"/>
  <c r="X3" i="10"/>
  <c r="Y11" i="2" s="1"/>
  <c r="X11" i="10"/>
  <c r="Y15" i="2" s="1"/>
  <c r="X20" i="10"/>
  <c r="Y24" i="2" s="1"/>
  <c r="X28" i="10"/>
  <c r="Y26" i="2" s="1"/>
  <c r="X49" i="10"/>
  <c r="Y49" i="2" s="1"/>
  <c r="X69" i="10"/>
  <c r="Y70" i="2" s="1"/>
  <c r="X99" i="10"/>
  <c r="Y19" i="21" s="1"/>
  <c r="X106" i="10"/>
  <c r="Y38" i="21" s="1"/>
  <c r="X114" i="10"/>
  <c r="Y40" i="21" s="1"/>
  <c r="X132" i="10"/>
  <c r="Y45" i="21" s="1"/>
  <c r="X126" i="10"/>
  <c r="Y55" i="21" s="1"/>
  <c r="X4" i="10"/>
  <c r="Y6" i="2" s="1"/>
  <c r="X12" i="10"/>
  <c r="Y10" i="2" s="1"/>
  <c r="X21" i="10"/>
  <c r="Y30" i="2" s="1"/>
  <c r="X29" i="10"/>
  <c r="Y32" i="2" s="1"/>
  <c r="X50" i="10"/>
  <c r="Y55" i="2" s="1"/>
  <c r="X70" i="10"/>
  <c r="Y71" i="2" s="1"/>
  <c r="X80" i="10"/>
  <c r="Y6" i="21" s="1"/>
  <c r="X107" i="10"/>
  <c r="Y21" i="21" s="1"/>
  <c r="X5" i="10"/>
  <c r="Y12" i="2" s="1"/>
  <c r="X13" i="10"/>
  <c r="Y16" i="2" s="1"/>
  <c r="X22" i="10"/>
  <c r="Y36" i="2" s="1"/>
  <c r="X30" i="10"/>
  <c r="Y38" i="2" s="1"/>
  <c r="X51" i="10"/>
  <c r="Y61" i="2" s="1"/>
  <c r="X71" i="10"/>
  <c r="Y72" i="2" s="1"/>
  <c r="X81" i="10"/>
  <c r="Y12" i="21" s="1"/>
  <c r="X101" i="10"/>
  <c r="Y31" i="21" s="1"/>
  <c r="X122" i="10"/>
  <c r="Y54" i="21" s="1"/>
  <c r="X134" i="10"/>
  <c r="Y57" i="21" s="1"/>
  <c r="X141" i="10"/>
  <c r="Y66" i="21" s="1"/>
  <c r="T8" i="21"/>
  <c r="T8" i="16"/>
  <c r="T49" i="11"/>
  <c r="T13" i="22"/>
  <c r="T6" i="21"/>
  <c r="T54" i="21"/>
  <c r="T10" i="3"/>
  <c r="T44" i="3"/>
  <c r="T64" i="2"/>
  <c r="T53" i="2"/>
  <c r="T61" i="2"/>
  <c r="T62" i="11"/>
  <c r="T12" i="22"/>
  <c r="T71" i="22"/>
  <c r="T74" i="2"/>
  <c r="T21" i="11"/>
  <c r="T7" i="21"/>
  <c r="T15" i="21"/>
  <c r="T31" i="21"/>
  <c r="T55" i="21"/>
  <c r="T13" i="2"/>
  <c r="T21" i="2"/>
  <c r="T35" i="21"/>
  <c r="T43" i="21"/>
  <c r="T51" i="21"/>
  <c r="T68" i="21"/>
  <c r="T12" i="3"/>
  <c r="T68" i="2"/>
  <c r="T7" i="2"/>
  <c r="T27" i="11"/>
  <c r="T65" i="11"/>
  <c r="T91" i="11"/>
  <c r="T101" i="11"/>
  <c r="T46" i="3"/>
  <c r="T97" i="11"/>
  <c r="T90" i="11"/>
  <c r="T46" i="22"/>
  <c r="T74" i="21"/>
  <c r="T18" i="11"/>
  <c r="T46" i="2"/>
  <c r="T51" i="11"/>
  <c r="T47" i="11"/>
  <c r="T69" i="21"/>
  <c r="T43" i="11"/>
  <c r="T49" i="2"/>
  <c r="T50" i="3"/>
  <c r="T8" i="14"/>
  <c r="T7" i="16"/>
  <c r="T28" i="2"/>
  <c r="T36" i="2"/>
  <c r="T10" i="21"/>
  <c r="T33" i="3"/>
  <c r="T11" i="14"/>
  <c r="T47" i="2"/>
  <c r="T40" i="3"/>
  <c r="T48" i="3"/>
  <c r="T13" i="16"/>
  <c r="T34" i="2"/>
  <c r="T50" i="2"/>
  <c r="T58" i="2"/>
  <c r="T73" i="21"/>
  <c r="T17" i="11"/>
  <c r="T8" i="11"/>
  <c r="T66" i="11"/>
  <c r="T102" i="11"/>
  <c r="T41" i="2"/>
  <c r="T83" i="11"/>
  <c r="T47" i="3"/>
  <c r="T11" i="24"/>
  <c r="E6" i="2"/>
  <c r="T44" i="2"/>
  <c r="T44" i="21"/>
  <c r="T42" i="11"/>
  <c r="T89" i="11"/>
  <c r="T39" i="3"/>
  <c r="T39" i="21"/>
  <c r="T59" i="11"/>
  <c r="T39" i="2"/>
  <c r="T67" i="21"/>
  <c r="T19" i="11"/>
  <c r="T95" i="11"/>
  <c r="T27" i="3"/>
  <c r="T15" i="16"/>
  <c r="E41" i="2"/>
  <c r="T25" i="11"/>
  <c r="E47" i="2"/>
  <c r="T53" i="21"/>
  <c r="T61" i="21"/>
  <c r="T54" i="11"/>
  <c r="T5" i="3"/>
  <c r="T14" i="3"/>
  <c r="T10" i="16"/>
  <c r="T26" i="2"/>
  <c r="E42" i="2"/>
  <c r="T32" i="21"/>
  <c r="T40" i="21"/>
  <c r="T56" i="21"/>
  <c r="T50" i="11"/>
  <c r="T46" i="11"/>
  <c r="T60" i="11"/>
  <c r="T6" i="14"/>
  <c r="E15" i="2"/>
  <c r="T16" i="2"/>
  <c r="T24" i="2"/>
  <c r="T14" i="11"/>
  <c r="T82" i="11"/>
  <c r="T23" i="3"/>
  <c r="T28" i="3"/>
  <c r="T35" i="2"/>
  <c r="T43" i="2"/>
  <c r="T62" i="21"/>
  <c r="T43" i="3"/>
  <c r="T54" i="2"/>
  <c r="E58" i="2"/>
  <c r="T62" i="2"/>
  <c r="T17" i="21"/>
  <c r="T25" i="21"/>
  <c r="T64" i="11"/>
  <c r="T44" i="22"/>
  <c r="T26" i="3"/>
  <c r="T41" i="3"/>
  <c r="T7" i="14"/>
  <c r="E17" i="2"/>
  <c r="E5" i="21"/>
  <c r="E6" i="21"/>
  <c r="T27" i="21"/>
  <c r="T9" i="3"/>
  <c r="T5" i="14"/>
  <c r="T18" i="2"/>
  <c r="T22" i="21"/>
  <c r="T30" i="21"/>
  <c r="T70" i="21"/>
  <c r="T16" i="11"/>
  <c r="T55" i="11"/>
  <c r="T48" i="11"/>
  <c r="T85" i="11"/>
  <c r="T6" i="3"/>
  <c r="T29" i="3"/>
  <c r="T34" i="3"/>
  <c r="T12" i="16"/>
  <c r="T69" i="2"/>
  <c r="T116" i="11"/>
  <c r="T37" i="2"/>
  <c r="E66" i="2"/>
  <c r="T72" i="2"/>
  <c r="T12" i="21"/>
  <c r="T64" i="21"/>
  <c r="T6" i="11"/>
  <c r="T22" i="11"/>
  <c r="T42" i="22"/>
  <c r="T32" i="3"/>
  <c r="T49" i="3"/>
  <c r="T33" i="21"/>
  <c r="T24" i="3"/>
  <c r="T14" i="2"/>
  <c r="T19" i="2"/>
  <c r="T45" i="2"/>
  <c r="E63" i="2"/>
  <c r="T67" i="2"/>
  <c r="T23" i="21"/>
  <c r="T36" i="21"/>
  <c r="T49" i="21"/>
  <c r="T12" i="11"/>
  <c r="T41" i="11"/>
  <c r="T28" i="11"/>
  <c r="T56" i="11"/>
  <c r="T52" i="11"/>
  <c r="T16" i="22"/>
  <c r="T7" i="3"/>
  <c r="T18" i="21"/>
  <c r="T11" i="22"/>
  <c r="T22" i="2"/>
  <c r="T30" i="2"/>
  <c r="E34" i="2"/>
  <c r="E40" i="2"/>
  <c r="T56" i="2"/>
  <c r="T73" i="2"/>
  <c r="T26" i="21"/>
  <c r="E41" i="21"/>
  <c r="T60" i="21"/>
  <c r="T15" i="11"/>
  <c r="T26" i="11"/>
  <c r="T92" i="11"/>
  <c r="T43" i="22"/>
  <c r="T72" i="22"/>
  <c r="T8" i="3"/>
  <c r="T25" i="3"/>
  <c r="T12" i="14"/>
  <c r="T11" i="16"/>
  <c r="T10" i="24"/>
  <c r="T25" i="2"/>
  <c r="T33" i="2"/>
  <c r="T34" i="21"/>
  <c r="T98" i="11"/>
  <c r="T20" i="2"/>
  <c r="T16" i="21"/>
  <c r="T24" i="21"/>
  <c r="T42" i="21"/>
  <c r="T63" i="21"/>
  <c r="T11" i="3"/>
  <c r="T31" i="3"/>
  <c r="E45" i="3"/>
  <c r="T5" i="11"/>
  <c r="T63" i="11"/>
  <c r="T79" i="11"/>
  <c r="T100" i="11"/>
  <c r="E5" i="3"/>
  <c r="E11" i="16"/>
  <c r="T48" i="21"/>
  <c r="T58" i="21"/>
  <c r="T12" i="2"/>
  <c r="E11" i="2"/>
  <c r="E21" i="2"/>
  <c r="E23" i="2"/>
  <c r="E46" i="2"/>
  <c r="E54" i="2"/>
  <c r="E10" i="21"/>
  <c r="T13" i="21"/>
  <c r="T21" i="21"/>
  <c r="T28" i="21"/>
  <c r="T38" i="21"/>
  <c r="T23" i="11"/>
  <c r="T57" i="11"/>
  <c r="T58" i="11"/>
  <c r="T86" i="11"/>
  <c r="T84" i="11"/>
  <c r="E8" i="3"/>
  <c r="T10" i="14"/>
  <c r="T6" i="16"/>
  <c r="T16" i="16"/>
  <c r="E18" i="2"/>
  <c r="T32" i="2"/>
  <c r="E36" i="2"/>
  <c r="T52" i="2"/>
  <c r="T60" i="2"/>
  <c r="T71" i="2"/>
  <c r="E35" i="21"/>
  <c r="E53" i="21"/>
  <c r="E11" i="3"/>
  <c r="E32" i="3"/>
  <c r="T7" i="24"/>
  <c r="E33" i="2"/>
  <c r="T57" i="2"/>
  <c r="T10" i="2"/>
  <c r="E29" i="2"/>
  <c r="T55" i="2"/>
  <c r="T46" i="21"/>
  <c r="T72" i="21"/>
  <c r="T7" i="11"/>
  <c r="T53" i="11"/>
  <c r="E8" i="16"/>
  <c r="E48" i="2"/>
  <c r="E51" i="2"/>
  <c r="T17" i="2"/>
  <c r="T15" i="2"/>
  <c r="T27" i="2"/>
  <c r="E59" i="2"/>
  <c r="E39" i="3"/>
  <c r="T29" i="2"/>
  <c r="E16" i="2"/>
  <c r="E24" i="2"/>
  <c r="T5" i="2"/>
  <c r="E9" i="2"/>
  <c r="T40" i="2"/>
  <c r="E52" i="2"/>
  <c r="T66" i="2"/>
  <c r="T11" i="21"/>
  <c r="T19" i="21"/>
  <c r="T41" i="21"/>
  <c r="T59" i="21"/>
  <c r="E66" i="21"/>
  <c r="T13" i="11"/>
  <c r="T44" i="11"/>
  <c r="T81" i="11"/>
  <c r="T45" i="3"/>
  <c r="T13" i="14"/>
  <c r="T9" i="16"/>
  <c r="E10" i="24"/>
  <c r="E5" i="14"/>
  <c r="T8" i="2"/>
  <c r="E12" i="2"/>
  <c r="E22" i="2"/>
  <c r="E27" i="2"/>
  <c r="T38" i="2"/>
  <c r="E39" i="2"/>
  <c r="T63" i="2"/>
  <c r="E64" i="2"/>
  <c r="T9" i="21"/>
  <c r="T14" i="21"/>
  <c r="T29" i="21"/>
  <c r="T24" i="11"/>
  <c r="T9" i="11"/>
  <c r="T20" i="11"/>
  <c r="T87" i="11"/>
  <c r="T88" i="11"/>
  <c r="T96" i="11"/>
  <c r="T45" i="22"/>
  <c r="E14" i="3"/>
  <c r="E23" i="3"/>
  <c r="E74" i="2"/>
  <c r="E21" i="3"/>
  <c r="T22" i="3"/>
  <c r="T15" i="3"/>
  <c r="T42" i="3"/>
  <c r="T5" i="24"/>
  <c r="T8" i="24"/>
  <c r="T11" i="2"/>
  <c r="E30" i="2"/>
  <c r="E45" i="2"/>
  <c r="T48" i="2"/>
  <c r="T52" i="21"/>
  <c r="E59" i="21"/>
  <c r="T11" i="11"/>
  <c r="T61" i="11"/>
  <c r="E29" i="3"/>
  <c r="E8" i="14"/>
  <c r="T23" i="2"/>
  <c r="E60" i="2"/>
  <c r="E29" i="21"/>
  <c r="T37" i="21"/>
  <c r="T47" i="21"/>
  <c r="T57" i="21"/>
  <c r="T93" i="11"/>
  <c r="T94" i="11"/>
  <c r="T5" i="16"/>
  <c r="E5" i="2"/>
  <c r="E57" i="2"/>
  <c r="E53" i="2"/>
  <c r="E22" i="3"/>
  <c r="E42" i="3"/>
  <c r="E11" i="14"/>
  <c r="T6" i="2"/>
  <c r="T31" i="2"/>
  <c r="E35" i="2"/>
  <c r="T51" i="2"/>
  <c r="T59" i="2"/>
  <c r="E9" i="21"/>
  <c r="T20" i="21"/>
  <c r="T50" i="21"/>
  <c r="E73" i="21"/>
  <c r="T45" i="11"/>
  <c r="E26" i="3"/>
  <c r="T9" i="14"/>
  <c r="E10" i="2"/>
  <c r="T9" i="2"/>
  <c r="E28" i="2"/>
  <c r="T70" i="2"/>
  <c r="T5" i="21"/>
  <c r="E47" i="21"/>
  <c r="T10" i="11"/>
  <c r="T99" i="11"/>
  <c r="T13" i="3"/>
  <c r="T16" i="3"/>
  <c r="T30" i="3"/>
  <c r="T9" i="24"/>
  <c r="T12" i="24"/>
  <c r="E32" i="19"/>
  <c r="T66" i="21"/>
  <c r="T80" i="11"/>
  <c r="X476" i="10" l="1"/>
  <c r="Y32" i="23" s="1"/>
  <c r="X357" i="10"/>
  <c r="Y73" i="22" s="1"/>
  <c r="T75" i="22"/>
  <c r="X296" i="10"/>
  <c r="Y18" i="22" s="1"/>
  <c r="X288" i="10"/>
  <c r="Y14" i="22" s="1"/>
  <c r="X228" i="10"/>
  <c r="Y88" i="11" s="1"/>
  <c r="X209" i="10"/>
  <c r="Y60" i="11" s="1"/>
  <c r="X163" i="10"/>
  <c r="Y18" i="11" s="1"/>
  <c r="X492" i="10"/>
  <c r="Y40" i="23" s="1"/>
  <c r="X155" i="10"/>
  <c r="Y17" i="11" s="1"/>
  <c r="X318" i="10"/>
  <c r="Y40" i="22" s="1"/>
  <c r="X488" i="10"/>
  <c r="Y38" i="23" s="1"/>
  <c r="X485" i="10"/>
  <c r="Y42" i="23" s="1"/>
  <c r="X290" i="10"/>
  <c r="Y15" i="22" s="1"/>
  <c r="X172" i="10"/>
  <c r="Y22" i="11" s="1"/>
  <c r="X192" i="10"/>
  <c r="Y55" i="11" s="1"/>
  <c r="X237" i="10"/>
  <c r="Y92" i="11" s="1"/>
  <c r="X301" i="10"/>
  <c r="Y26" i="22" s="1"/>
  <c r="X458" i="10"/>
  <c r="Y12" i="23" s="1"/>
  <c r="X323" i="10"/>
  <c r="Y45" i="22" s="1"/>
  <c r="X292" i="10"/>
  <c r="Y16" i="22" s="1"/>
  <c r="X362" i="10"/>
  <c r="Y78" i="22" s="1"/>
  <c r="X262" i="10"/>
  <c r="Y42" i="11" s="1"/>
  <c r="X493" i="10"/>
  <c r="Y46" i="23" s="1"/>
  <c r="X229" i="10"/>
  <c r="Y91" i="11" s="1"/>
  <c r="X459" i="10"/>
  <c r="Y18" i="23" s="1"/>
  <c r="X324" i="10"/>
  <c r="Y43" i="22" s="1"/>
  <c r="X355" i="10"/>
  <c r="Y72" i="22" s="1"/>
  <c r="X156" i="10"/>
  <c r="Y20" i="11" s="1"/>
  <c r="X297" i="10"/>
  <c r="Y24" i="22" s="1"/>
  <c r="X375" i="10"/>
  <c r="Y90" i="22" s="1"/>
  <c r="X199" i="10"/>
  <c r="Y53" i="11" s="1"/>
  <c r="X246" i="10"/>
  <c r="Y96" i="11" s="1"/>
  <c r="X380" i="10"/>
  <c r="Y98" i="22" s="1"/>
  <c r="X170" i="10"/>
  <c r="Y16" i="11" s="1"/>
  <c r="X207" i="10"/>
  <c r="Y54" i="11" s="1"/>
  <c r="X314" i="10"/>
  <c r="Y38" i="22" s="1"/>
  <c r="X164" i="10"/>
  <c r="Y21" i="11" s="1"/>
  <c r="X475" i="10"/>
  <c r="Y26" i="23" s="1"/>
  <c r="X201" i="10"/>
  <c r="Y59" i="11" s="1"/>
  <c r="X261" i="10"/>
  <c r="Y41" i="11" s="1"/>
  <c r="X162" i="10"/>
  <c r="Y15" i="11" s="1"/>
  <c r="X334" i="10"/>
  <c r="Y56" i="22" s="1"/>
  <c r="X208" i="10"/>
  <c r="Y57" i="11" s="1"/>
  <c r="X356" i="10"/>
  <c r="Y75" i="22" s="1"/>
  <c r="X325" i="10"/>
  <c r="Y46" i="22" s="1"/>
  <c r="X358" i="10"/>
  <c r="Y76" i="22" s="1"/>
  <c r="X244" i="10"/>
  <c r="Y90" i="11" s="1"/>
  <c r="X321" i="10"/>
  <c r="Y44" i="22" s="1"/>
  <c r="X354" i="10"/>
  <c r="Y74" i="22" s="1"/>
  <c r="X320" i="10"/>
  <c r="Y41" i="22" s="1"/>
  <c r="X193" i="10"/>
  <c r="Y58" i="11" s="1"/>
  <c r="X353" i="10"/>
  <c r="Y71" i="22" s="1"/>
  <c r="T18" i="23"/>
  <c r="T32" i="23"/>
  <c r="T36" i="23"/>
  <c r="T44" i="23"/>
  <c r="T22" i="23"/>
  <c r="T20" i="23"/>
  <c r="T26" i="23"/>
  <c r="X467" i="10"/>
  <c r="Y22" i="23" s="1"/>
  <c r="X463" i="10"/>
  <c r="Y20" i="23" s="1"/>
  <c r="X471" i="10"/>
  <c r="Y24" i="23" s="1"/>
  <c r="T64" i="22"/>
  <c r="T16" i="23"/>
  <c r="X462" i="10"/>
  <c r="Y14" i="23" s="1"/>
  <c r="X484" i="10"/>
  <c r="Y36" i="23" s="1"/>
  <c r="T12" i="23"/>
  <c r="T38" i="23"/>
  <c r="T46" i="23"/>
  <c r="T34" i="23"/>
  <c r="T28" i="23"/>
  <c r="T42" i="23"/>
  <c r="X466" i="10"/>
  <c r="Y16" i="23" s="1"/>
  <c r="T30" i="23"/>
  <c r="T24" i="23"/>
  <c r="X489" i="10"/>
  <c r="Y44" i="23" s="1"/>
  <c r="T14" i="23"/>
  <c r="T40" i="23"/>
  <c r="X480" i="10"/>
  <c r="Y34" i="23" s="1"/>
  <c r="X472" i="10"/>
  <c r="Y30" i="23" s="1"/>
  <c r="X479" i="10"/>
  <c r="Y28" i="23" s="1"/>
  <c r="X289" i="10"/>
  <c r="Y12" i="22" s="1"/>
  <c r="T50" i="22"/>
  <c r="Y6" i="14"/>
  <c r="Y11" i="14"/>
  <c r="Y31" i="19"/>
  <c r="Y33" i="19"/>
  <c r="X191" i="10"/>
  <c r="Y52" i="11" s="1"/>
  <c r="X171" i="10"/>
  <c r="Y19" i="11" s="1"/>
  <c r="X236" i="10"/>
  <c r="Y89" i="11" s="1"/>
  <c r="Y10" i="19"/>
  <c r="Y7" i="19"/>
  <c r="Y27" i="19"/>
  <c r="Y24" i="19"/>
  <c r="Y23" i="19"/>
  <c r="Y6" i="19"/>
  <c r="Y17" i="19"/>
  <c r="Y16" i="19"/>
  <c r="Y38" i="19"/>
  <c r="X230" i="10"/>
  <c r="Y94" i="11" s="1"/>
  <c r="Y10" i="14"/>
  <c r="Y7" i="14"/>
  <c r="Y21" i="19"/>
  <c r="Y15" i="19"/>
  <c r="Y12" i="19"/>
  <c r="T94" i="22"/>
  <c r="T90" i="22"/>
  <c r="T32" i="22"/>
  <c r="T84" i="22"/>
  <c r="T70" i="22"/>
  <c r="T38" i="22"/>
  <c r="T22" i="22"/>
  <c r="T52" i="22"/>
  <c r="T66" i="22"/>
  <c r="T28" i="22"/>
  <c r="T18" i="22"/>
  <c r="T48" i="22"/>
  <c r="T100" i="22"/>
  <c r="T24" i="22"/>
  <c r="T60" i="22"/>
  <c r="X245" i="10"/>
  <c r="Y93" i="11" s="1"/>
  <c r="T82" i="22"/>
  <c r="T96" i="22"/>
  <c r="T68" i="22"/>
  <c r="T78" i="22"/>
  <c r="T56" i="22"/>
  <c r="T98" i="22"/>
  <c r="T88" i="22"/>
  <c r="T40" i="22"/>
  <c r="T34" i="22"/>
  <c r="T58" i="22"/>
  <c r="T62" i="22"/>
  <c r="T36" i="22"/>
  <c r="T30" i="22"/>
  <c r="T54" i="22"/>
  <c r="X310" i="10"/>
  <c r="Y36" i="22" s="1"/>
  <c r="T80" i="22"/>
  <c r="X200" i="10"/>
  <c r="Y56" i="11" s="1"/>
  <c r="T92" i="22"/>
  <c r="T26" i="22"/>
  <c r="T20" i="22"/>
  <c r="T86" i="22"/>
  <c r="X330" i="10"/>
  <c r="Y54" i="22" s="1"/>
  <c r="X337" i="10"/>
  <c r="Y52" i="22" s="1"/>
  <c r="X350" i="10"/>
  <c r="Y64" i="22" s="1"/>
  <c r="X313" i="10"/>
  <c r="Y32" i="22" s="1"/>
  <c r="X329" i="10"/>
  <c r="Y48" i="22" s="1"/>
  <c r="X342" i="10"/>
  <c r="Y60" i="22" s="1"/>
  <c r="X384" i="10"/>
  <c r="Y100" i="22" s="1"/>
  <c r="X366" i="10"/>
  <c r="Y80" i="22" s="1"/>
  <c r="X347" i="10"/>
  <c r="Y68" i="22" s="1"/>
  <c r="X304" i="10"/>
  <c r="Y22" i="22" s="1"/>
  <c r="X287" i="10"/>
  <c r="Y11" i="22" s="1"/>
  <c r="X300" i="10"/>
  <c r="Y20" i="22" s="1"/>
  <c r="X154" i="10"/>
  <c r="Y14" i="11" s="1"/>
  <c r="X291" i="10"/>
  <c r="Y13" i="22" s="1"/>
  <c r="X376" i="10"/>
  <c r="Y96" i="22" s="1"/>
  <c r="X371" i="10"/>
  <c r="Y88" i="22" s="1"/>
  <c r="X383" i="10"/>
  <c r="Y94" i="22" s="1"/>
  <c r="X370" i="10"/>
  <c r="Y82" i="22" s="1"/>
  <c r="X317" i="10"/>
  <c r="Y34" i="22" s="1"/>
  <c r="X343" i="10"/>
  <c r="Y66" i="22" s="1"/>
  <c r="X153" i="10"/>
  <c r="Y11" i="11" s="1"/>
  <c r="X309" i="10"/>
  <c r="Y30" i="22" s="1"/>
  <c r="X346" i="10"/>
  <c r="Y62" i="22" s="1"/>
  <c r="X367" i="10"/>
  <c r="Y86" i="22" s="1"/>
  <c r="X379" i="10"/>
  <c r="Y92" i="22" s="1"/>
  <c r="X351" i="10"/>
  <c r="Y70" i="22" s="1"/>
  <c r="X333" i="10"/>
  <c r="Y50" i="22" s="1"/>
  <c r="X305" i="10"/>
  <c r="Y28" i="22" s="1"/>
  <c r="X338" i="10"/>
  <c r="Y58" i="22" s="1"/>
  <c r="X263" i="10"/>
  <c r="Y116" i="11" s="1"/>
  <c r="X247" i="10"/>
  <c r="X243" i="10"/>
  <c r="Y87" i="11" s="1"/>
  <c r="X239" i="10"/>
  <c r="X235" i="10"/>
  <c r="Y86" i="11" s="1"/>
  <c r="X231" i="10"/>
  <c r="X227" i="10"/>
  <c r="Y85" i="11" s="1"/>
  <c r="X211" i="10"/>
  <c r="X210" i="10"/>
  <c r="X206" i="10"/>
  <c r="Y51" i="11" s="1"/>
  <c r="X202" i="10"/>
  <c r="X198" i="10"/>
  <c r="Y50" i="11" s="1"/>
  <c r="X194" i="10"/>
  <c r="X190" i="10"/>
  <c r="Y49" i="11" s="1"/>
  <c r="X174" i="10"/>
  <c r="X173" i="10"/>
  <c r="X169" i="10"/>
  <c r="Y13" i="11" s="1"/>
  <c r="X168" i="10"/>
  <c r="X165" i="10"/>
  <c r="X161" i="10"/>
  <c r="Y12" i="11" s="1"/>
  <c r="X523" i="10"/>
  <c r="Y10" i="16" s="1"/>
  <c r="X521" i="10"/>
  <c r="Y15" i="16" s="1"/>
  <c r="X518" i="10"/>
  <c r="Y6" i="16" s="1"/>
  <c r="X515" i="10"/>
  <c r="Y8" i="16" s="1"/>
  <c r="X525" i="10"/>
  <c r="Y16" i="16" s="1"/>
  <c r="X522" i="10"/>
  <c r="Y7" i="16" s="1"/>
  <c r="X517" i="10"/>
  <c r="Y14" i="16" s="1"/>
  <c r="X514" i="10"/>
  <c r="X519" i="10"/>
  <c r="Y9" i="16" s="1"/>
  <c r="Y12" i="16" l="1"/>
  <c r="Y13" i="16"/>
  <c r="Y11" i="16"/>
  <c r="Y5" i="16"/>
  <c r="Y13" i="14"/>
</calcChain>
</file>

<file path=xl/sharedStrings.xml><?xml version="1.0" encoding="utf-8"?>
<sst xmlns="http://schemas.openxmlformats.org/spreadsheetml/2006/main" count="6811" uniqueCount="904">
  <si>
    <t>Изображение</t>
  </si>
  <si>
    <t>Артикул</t>
  </si>
  <si>
    <t>Класс защиты, IP</t>
  </si>
  <si>
    <t>Гарантия</t>
  </si>
  <si>
    <t>Наименование</t>
  </si>
  <si>
    <t>Светодиоды</t>
  </si>
  <si>
    <t>Материал</t>
  </si>
  <si>
    <t>Д (косинусная)</t>
  </si>
  <si>
    <t>Срок службы</t>
  </si>
  <si>
    <t>Характеристики</t>
  </si>
  <si>
    <t>Рабочая t°</t>
  </si>
  <si>
    <t>Сos φ</t>
  </si>
  <si>
    <t>Рабочее напряжение</t>
  </si>
  <si>
    <t>КСС</t>
  </si>
  <si>
    <t>100 000 ч</t>
  </si>
  <si>
    <t>5000К</t>
  </si>
  <si>
    <t>Л (полуширокая)</t>
  </si>
  <si>
    <t>-</t>
  </si>
  <si>
    <t>Описание</t>
  </si>
  <si>
    <t>100 000 ч.</t>
  </si>
  <si>
    <t>176-264В AС</t>
  </si>
  <si>
    <t>Цветовая темп., К</t>
  </si>
  <si>
    <t>Серия "Универсал"</t>
  </si>
  <si>
    <t>Серия "Прожектор"</t>
  </si>
  <si>
    <t>"Прожектор"</t>
  </si>
  <si>
    <t xml:space="preserve">Мощность Вт </t>
  </si>
  <si>
    <t xml:space="preserve">МощностьВт </t>
  </si>
  <si>
    <t>Эффективность
лм/Вт</t>
  </si>
  <si>
    <t>Свет. поток, лм</t>
  </si>
  <si>
    <t>Samsung LM281</t>
  </si>
  <si>
    <t>РРЦ</t>
  </si>
  <si>
    <t>5 лет</t>
  </si>
  <si>
    <t>VRN-UN-32-G50K67-U</t>
  </si>
  <si>
    <t>VRN-UN-32-G50K67-K</t>
  </si>
  <si>
    <t>VRN-UN-64D-G50K67-U</t>
  </si>
  <si>
    <t>VRN-UN-64D-G50K67-K</t>
  </si>
  <si>
    <t>VRN-UN-64D-G50K67-K90</t>
  </si>
  <si>
    <t>VRN-UN-64D-G50K67-U90</t>
  </si>
  <si>
    <t>VRN-UN-48-G50K67-U</t>
  </si>
  <si>
    <t>VRN-UN-48-G50K67-K</t>
  </si>
  <si>
    <t>VRN-UN-96D-G50K67-U</t>
  </si>
  <si>
    <t>VRN-UN-96D-G50K67-K</t>
  </si>
  <si>
    <t>VRN-UN-96D-G50K67-K90</t>
  </si>
  <si>
    <t>VRN-UN-96D-G50K67-U90</t>
  </si>
  <si>
    <t>VRN-UN-62-G50K67-U</t>
  </si>
  <si>
    <t>VRN-UN-62-G50K67-K</t>
  </si>
  <si>
    <t>VRN-UN-124D-G50K67-U</t>
  </si>
  <si>
    <t>VRN-UN-124D-G50K67-K</t>
  </si>
  <si>
    <t>VRN-UN-124D-G50K67-K90</t>
  </si>
  <si>
    <t>VRN-UN-124D-G50K67-U90</t>
  </si>
  <si>
    <t>VRN-UN-96-G50K67-U</t>
  </si>
  <si>
    <t>VRN-UN-96-G50K67-K</t>
  </si>
  <si>
    <t>VRN-UN-192D-G50K67-U</t>
  </si>
  <si>
    <t>VRN-UN-192D-G50K67-K</t>
  </si>
  <si>
    <t>VRN-UN-192D-G50K67-K90</t>
  </si>
  <si>
    <t>VRN-UN-192D-G50K67-U90</t>
  </si>
  <si>
    <t>VRN-UN-64D-G50K67-UV</t>
  </si>
  <si>
    <t>VRN-UN-96D-G50K67-UV</t>
  </si>
  <si>
    <t>VRN-UN-124D-G50K67-UV</t>
  </si>
  <si>
    <t>VRN-UN-192D-G50K67-UV</t>
  </si>
  <si>
    <t>VRN-UN-192Q-G50K67-UV</t>
  </si>
  <si>
    <t>VRN-UN-248Q-G50K67-UV</t>
  </si>
  <si>
    <t>VRN-UN-96T-G50K67-U</t>
  </si>
  <si>
    <t>VRN-UN-144T-G50K67-U</t>
  </si>
  <si>
    <t>VRN-UN-186T-G50K67-U</t>
  </si>
  <si>
    <t>VRN-UN-288T-G50K67-U</t>
  </si>
  <si>
    <t>VRN-UN-96T-G50K67-U90</t>
  </si>
  <si>
    <t>VRN-UN-144T-G50K67-U90</t>
  </si>
  <si>
    <t>VRN-UN-186T-G50K67-U90</t>
  </si>
  <si>
    <t>VRN-UN-288T-G50K67-U90</t>
  </si>
  <si>
    <t>VRN-UN-96T-G50K67-K</t>
  </si>
  <si>
    <t>VRN-UN-144T-G50K67-K</t>
  </si>
  <si>
    <t>VRN-UN-186T-G50K67-K</t>
  </si>
  <si>
    <t>VRN-UN-288T-G50K67-K</t>
  </si>
  <si>
    <t>VRN-UN-96T-G50K67-K90</t>
  </si>
  <si>
    <t>VRN-UN-144T-G50K67-K90</t>
  </si>
  <si>
    <t>VRN-UN-186T-G50K67-K90</t>
  </si>
  <si>
    <t>VRN-UN-288T-G50K67-K90</t>
  </si>
  <si>
    <t>VRN-LP12-27-A50K67-U</t>
  </si>
  <si>
    <t>VRN-LP12-53-A50K67-U</t>
  </si>
  <si>
    <t>VRN-LP12-79-A50K67-U</t>
  </si>
  <si>
    <t>VRN-LP27-27-A50K67-U</t>
  </si>
  <si>
    <t>VRN-LP27-53-A50K67-U</t>
  </si>
  <si>
    <t>VRN-LP27-79-A50K67-U</t>
  </si>
  <si>
    <t>VRN-LP58-27-A50K67-U</t>
  </si>
  <si>
    <t>VRN-LP58-53-A50K67-U</t>
  </si>
  <si>
    <t>VRN-LP58-79-A50K67-U</t>
  </si>
  <si>
    <t>VRN-LP100-27-A50K67-U</t>
  </si>
  <si>
    <t>VRN-LP100-53-A50K67-U</t>
  </si>
  <si>
    <t>VRN-LP100-79-A50K67-U</t>
  </si>
  <si>
    <t>VRN-LP12-54D-A50K67-U</t>
  </si>
  <si>
    <t>VRN-LP12-106D-A50K67-U</t>
  </si>
  <si>
    <t>VRN-LP12-158D-A50K67-U</t>
  </si>
  <si>
    <t>VRN-LP27-54D-A50K67-U</t>
  </si>
  <si>
    <t>VRN-LP27-106D-A50K67-U</t>
  </si>
  <si>
    <t>VRN-LP27-158D-A50K67-U</t>
  </si>
  <si>
    <t>VRN-LP58-54D-A50K67-U</t>
  </si>
  <si>
    <t>VRN-LP58-106D-A50K67-U</t>
  </si>
  <si>
    <t>VRN-LP58-158D-A50K67-U</t>
  </si>
  <si>
    <t>VRN-LP100-54D-A50K67-U</t>
  </si>
  <si>
    <t>VRN-LP100-106D-A50K67-U</t>
  </si>
  <si>
    <t>VRN-LP100-158D-A50K67-U</t>
  </si>
  <si>
    <t>VRN-LP12-81T-A50K67-U</t>
  </si>
  <si>
    <t>VRN-LP12-159T-A50K67-U</t>
  </si>
  <si>
    <t>VRN-LP12-237T-A50K67-U</t>
  </si>
  <si>
    <t>VRN-LP27-81T-A50K67-U</t>
  </si>
  <si>
    <t>VRN-LP27-159T-A50K67-U</t>
  </si>
  <si>
    <t>VRN-LP27-237T-A50K67-U</t>
  </si>
  <si>
    <t>VRN-LP58-81T-A50K67-U</t>
  </si>
  <si>
    <t>VRN-LP58-159T-A50K67-U</t>
  </si>
  <si>
    <t>VRN-LP58-237T-A50K67-U</t>
  </si>
  <si>
    <t>VRN-LP100-81T-A50K67-U</t>
  </si>
  <si>
    <t>VRN-LP100-159T-A50K67-U</t>
  </si>
  <si>
    <t>VRN-LP100-237T-A50K67-U</t>
  </si>
  <si>
    <t>VRN-LP12-27-A50K67-K</t>
  </si>
  <si>
    <t>VRN-LP12-53-A50K67-K</t>
  </si>
  <si>
    <t>VRN-LP12-79-A50K67-K</t>
  </si>
  <si>
    <t>VRN-LP27-27-A50K67-K</t>
  </si>
  <si>
    <t>VRN-LP27-53-A50K67-K</t>
  </si>
  <si>
    <t>VRN-LP27-79-A50K67-K</t>
  </si>
  <si>
    <t>VRN-LP58-27-A50K67-K</t>
  </si>
  <si>
    <t>VRN-LP58-53-A50K67-K</t>
  </si>
  <si>
    <t>VRN-LP58-79-A50K67-K</t>
  </si>
  <si>
    <t>VRN-LP100-27-A50K67-K</t>
  </si>
  <si>
    <t>VRN-LP100-53-A50K67-K</t>
  </si>
  <si>
    <t>VRN-LP100-79-A50K67-K</t>
  </si>
  <si>
    <t>VRN-LP12-54D-A50K67-K</t>
  </si>
  <si>
    <t>VRN-LP12-106D-A50K67-K</t>
  </si>
  <si>
    <t>VRN-LP12-158D-A50K67-K</t>
  </si>
  <si>
    <t>VRN-LP27-54D-A50K67-K</t>
  </si>
  <si>
    <t>VRN-LP27-106D-A50K67-K</t>
  </si>
  <si>
    <t>VRN-LP27-158D-A50K67-K</t>
  </si>
  <si>
    <t>VRN-LP58-54D-A50K67-K</t>
  </si>
  <si>
    <t>VRN-LP58-106D-A50K67-K</t>
  </si>
  <si>
    <t>VRN-LP58-158D-A50K67-K</t>
  </si>
  <si>
    <t>VRN-LP100-54D-A50K67-K</t>
  </si>
  <si>
    <t>VRN-LP100-106D-A50K67-K</t>
  </si>
  <si>
    <t>VRN-LP100-158D-A50K67-K</t>
  </si>
  <si>
    <t>VRN-LP12-81T-A50K67-K</t>
  </si>
  <si>
    <t>VRN-LP12-159T-A50K67-K</t>
  </si>
  <si>
    <t>VRN-LP12-237T-A50K67-K</t>
  </si>
  <si>
    <t>VRN-LP27-81T-A50K67-K</t>
  </si>
  <si>
    <t>VRN-LP27-159T-A50K67-K</t>
  </si>
  <si>
    <t>VRN-LP27-237T-A50K67-K</t>
  </si>
  <si>
    <t>VRN-LP58-81T-A50K67-K</t>
  </si>
  <si>
    <t>VRN-LP58-159T-A50K67-K</t>
  </si>
  <si>
    <t>VRN-LP58-237T-A50K67-K</t>
  </si>
  <si>
    <t>VRN-LP100-81T-A50K67-K</t>
  </si>
  <si>
    <t>VRN-LP100-159T-A50K67-K</t>
  </si>
  <si>
    <t>VRN-LP100-237T-A50K67-K</t>
  </si>
  <si>
    <t>VRN-LM30X120-27-A50K67-U</t>
  </si>
  <si>
    <t>VRN-LM45X140-27-A50K67-U</t>
  </si>
  <si>
    <t>VRN-LM30X120-53-A50K67-U</t>
  </si>
  <si>
    <t>VRN-LM45X140-53-A50K67-U</t>
  </si>
  <si>
    <t>VRN-LM30X120-79-A50K67-U</t>
  </si>
  <si>
    <t>VRN-LM45X140-79-A50K67-U</t>
  </si>
  <si>
    <t>VRN-LM30X120-27-A50K67-K</t>
  </si>
  <si>
    <t>VRN-LM45X140-27-A50K67-K</t>
  </si>
  <si>
    <t>VRN-LM30X120-53-A50K67-K</t>
  </si>
  <si>
    <t>VRN-LM45X140-53-A50K67-K</t>
  </si>
  <si>
    <t>VRN-LM30X120-79-A50K67-K</t>
  </si>
  <si>
    <t>VRN-LM45X140-79-A50K67-K</t>
  </si>
  <si>
    <t>Экструдированный алюминиевый профиль (анодированный), вторичная оптика из акрила (ПММА) с  силиконовой прокладкой</t>
  </si>
  <si>
    <t>Доп. Функции</t>
  </si>
  <si>
    <r>
      <rPr>
        <b/>
        <sz val="11"/>
        <rFont val="Arial"/>
        <family val="2"/>
        <charset val="204"/>
      </rPr>
      <t>5000К</t>
    </r>
    <r>
      <rPr>
        <sz val="10"/>
        <rFont val="Arial"/>
        <family val="2"/>
        <charset val="204"/>
      </rPr>
      <t xml:space="preserve"> 4000К* 3000К*</t>
    </r>
  </si>
  <si>
    <t>Серия "Магистраль"</t>
  </si>
  <si>
    <t>"Магистраль"</t>
  </si>
  <si>
    <t>"Универсал"</t>
  </si>
  <si>
    <r>
      <t>5</t>
    </r>
    <r>
      <rPr>
        <sz val="10"/>
        <rFont val="Arial"/>
        <family val="2"/>
        <charset val="204"/>
      </rPr>
      <t xml:space="preserve"> лет</t>
    </r>
  </si>
  <si>
    <t>КСС: Л (полуширокая)
Материал: Экструдированный алюминиевый профиль (анодированный), прозрачное силикатное стекло**
Рабочее напряжение: 176-264 В АС
Сos φ: 0,98
Рабочая t°:  -40°...+50° С
Срок службы: 100 000 ч
*Цветовая темп.:
 5000К (по умолчанию), 
 3000К, 4000К (опционально); 
 **Рассеиватель: 
 - силикатное стекло (по умолч.),
 - прозр. поликарбонат (опция),
 - матовый поликарбонат (опция).</t>
  </si>
  <si>
    <t>VRN-LM45X140-54D-A50K67-K</t>
  </si>
  <si>
    <t>VRN-LM45X140-106D-A50K67-K</t>
  </si>
  <si>
    <t>VRN-LM45X140-158D-A50K67-K</t>
  </si>
  <si>
    <t>VRN-LM30X120-54D-A50K67-K</t>
  </si>
  <si>
    <t>VRN-LM30X120-106D-A50K67-K</t>
  </si>
  <si>
    <t>VRN-LM30X120-158D-A50K67-K</t>
  </si>
  <si>
    <t>VRN-LM30X120-54D-A50K67-U</t>
  </si>
  <si>
    <t>VRN-LM30X120-106D-A50K67-U</t>
  </si>
  <si>
    <t>VRN-LM30X120-158D-A50K67-U</t>
  </si>
  <si>
    <t>VRN-LM45X140-54D-A50K67-U</t>
  </si>
  <si>
    <t>VRN-LM45X140-106D-A50K67-U</t>
  </si>
  <si>
    <t>VRN-LM45X140-158D-A50K67-U</t>
  </si>
  <si>
    <t>VRN-LM30X120-81T-A50K67-U</t>
  </si>
  <si>
    <t>VRN-LM45X140-81T-A50K67-U</t>
  </si>
  <si>
    <t>VRN-LM30X120-81T-A50K67-K</t>
  </si>
  <si>
    <t>VRN-LM45X140-81T-A50K67-K</t>
  </si>
  <si>
    <t>VRN-LM30X120-159T-A50K67-U</t>
  </si>
  <si>
    <t>VRN-LM45X140-159T-A50K67-U</t>
  </si>
  <si>
    <t>VRN-LM30X120-159T-A50K67-K</t>
  </si>
  <si>
    <t>VRN-LM45X140-159T-A50K67-K</t>
  </si>
  <si>
    <t>VRN-LM30X120-237T-A50K67-U</t>
  </si>
  <si>
    <t>VRN-LM45X140-237T-A50K67-U</t>
  </si>
  <si>
    <t>VRN-LM30X120-237T-A50K67-K</t>
  </si>
  <si>
    <t>VRN-LM45X140-237T-A50K67-K</t>
  </si>
  <si>
    <t>Samsung LH351</t>
  </si>
  <si>
    <t>VRN-UN-80-G50K67-U</t>
  </si>
  <si>
    <t>VRN-UN-80-G50K67-K</t>
  </si>
  <si>
    <t>VRN-UN-160D-G50K67-U</t>
  </si>
  <si>
    <t>VRN-UN-160D-G50K67-K</t>
  </si>
  <si>
    <t>VRN-UN-240T-G50K67-U</t>
  </si>
  <si>
    <t>VRN-UN-240T-G50K67-K</t>
  </si>
  <si>
    <t>VRN-UN-240T-G50K67-U90</t>
  </si>
  <si>
    <t>VRN-UN-240T-G50K67-K90</t>
  </si>
  <si>
    <t>VRN-UN-160D-G50K67-U90</t>
  </si>
  <si>
    <t>VRN-UN-160D-G50K67-K90</t>
  </si>
  <si>
    <t>VRN-UN-372T-G50K67-K90</t>
  </si>
  <si>
    <t>VRN-UN-372T-G50K67-U90</t>
  </si>
  <si>
    <t>VRN-UN-372T-G50K67-K</t>
  </si>
  <si>
    <t>VRN-UN-372T-G50K67-U</t>
  </si>
  <si>
    <t>VRN-UN-248D-G50K67-K90</t>
  </si>
  <si>
    <t>VRN-UN-248D-G50K67-U90</t>
  </si>
  <si>
    <t>VRN-UN-248D-G50K67-K</t>
  </si>
  <si>
    <t>VRN-UN-248D-G50K67-U</t>
  </si>
  <si>
    <t>VRN-UN-124-G50K67-K</t>
  </si>
  <si>
    <t>VRN-UN-124-G50K67-U</t>
  </si>
  <si>
    <t>М (равномерная)</t>
  </si>
  <si>
    <t>VRN-UN-32D-G50K67-UV</t>
  </si>
  <si>
    <t>VRN-UN-48D-G50K67-UV</t>
  </si>
  <si>
    <t>V - образное крепление ("Галочка")</t>
  </si>
  <si>
    <t>Серия "Парк"</t>
  </si>
  <si>
    <t>"Парк"</t>
  </si>
  <si>
    <t>Рассеиватель - акрил (ПММА), основание из термостойкого пластика</t>
  </si>
  <si>
    <t>Серия "Офис"</t>
  </si>
  <si>
    <t>"Офис"</t>
  </si>
  <si>
    <t>Д (Косинусная)</t>
  </si>
  <si>
    <t>VRN-OF-30-PR50K20-U</t>
  </si>
  <si>
    <t>VRN-OF-40-PR50K20-U</t>
  </si>
  <si>
    <t>VRN-OF-50-PR50K20-U</t>
  </si>
  <si>
    <t>VRN-OF-30-MPR50K20-U</t>
  </si>
  <si>
    <t>VRN-OF-30-KL50K20-U</t>
  </si>
  <si>
    <t xml:space="preserve"> -5°...+35° С</t>
  </si>
  <si>
    <t>VRN-OF-40-MPR50K20-U</t>
  </si>
  <si>
    <t>VRN-OF-50-MPR50K20-U</t>
  </si>
  <si>
    <t>VRN-OF-40-KL50K20-U</t>
  </si>
  <si>
    <t>VRN-OF-50-KL50K20-U</t>
  </si>
  <si>
    <t>VRN-OF-30-MA50K20-U</t>
  </si>
  <si>
    <t>VRN-OF-40-MA50K20-U</t>
  </si>
  <si>
    <t>VRN-OF-50-MA50K20-U</t>
  </si>
  <si>
    <t>4000К</t>
  </si>
  <si>
    <t>Код товара</t>
  </si>
  <si>
    <t>VRN-LP58-145-A50K67-U</t>
  </si>
  <si>
    <t>VRN-UNE-32-G40K67-U</t>
  </si>
  <si>
    <t>VRN-UNE-48-G40K67-U</t>
  </si>
  <si>
    <t>VRN-UNE-62-G40K67-U</t>
  </si>
  <si>
    <t>VRN-UNE-80-G40K67-U</t>
  </si>
  <si>
    <t>VRN-UNE-96-G40K67-U</t>
  </si>
  <si>
    <t>VRN-UNE-124-G40K67-U</t>
  </si>
  <si>
    <t>VRN-UNE-32-G40K67-K</t>
  </si>
  <si>
    <t>VRN-UNE-48-G40K67-K</t>
  </si>
  <si>
    <t>VRN-UNE-62-G40K67-K</t>
  </si>
  <si>
    <t>VRN-UNE-80-G40K67-K</t>
  </si>
  <si>
    <t>VRN-UNE-96-G40K67-K</t>
  </si>
  <si>
    <t>VRN-UNE-124-G40K67-K</t>
  </si>
  <si>
    <t>VRN-UNE-64D-G40K67-U</t>
  </si>
  <si>
    <t>VRN-UNE-96D-G40K67-U</t>
  </si>
  <si>
    <t>VRN-UNE-124D-G40K67-U</t>
  </si>
  <si>
    <t>VRN-UNE-160D-G40K67-U</t>
  </si>
  <si>
    <t>VRN-UNE-192D-G40K67-U</t>
  </si>
  <si>
    <t>VRN-UNE-248D-G40K67-U</t>
  </si>
  <si>
    <t>VRN-UNE-64D-G40K67-K</t>
  </si>
  <si>
    <t>VRN-UNE-96D-G40K67-K</t>
  </si>
  <si>
    <t>VRN-UNE-124D-G40K67-K</t>
  </si>
  <si>
    <t>VRN-UNE-160D-G40K67-K</t>
  </si>
  <si>
    <t>VRN-UNE-192D-G40K67-K</t>
  </si>
  <si>
    <t>VRN-UNE-248D-G40K67-K</t>
  </si>
  <si>
    <t>VRN-UNE-64D-G40K67-U90</t>
  </si>
  <si>
    <t>VRN-UNE-96D-G40K67-U90</t>
  </si>
  <si>
    <t>VRN-UNE-124D-G40K67-U90</t>
  </si>
  <si>
    <t>VRN-UNE-160D-G40K67-U90</t>
  </si>
  <si>
    <t>VRN-UNE-192D-G40K67-U90</t>
  </si>
  <si>
    <t>VRN-UNE-248D-G40K67-U90</t>
  </si>
  <si>
    <t>VRN-UNE-64D-G40K67-K90</t>
  </si>
  <si>
    <t>VRN-UNE-96D-G40K67-K90</t>
  </si>
  <si>
    <t>VRN-UNE-124D-G40K67-K90</t>
  </si>
  <si>
    <t>VRN-UNE-160D-G40K67-K90</t>
  </si>
  <si>
    <t>VRN-UNE-192D-G40K67-K90</t>
  </si>
  <si>
    <t>VRN-UNE-248D-G40K67-K90</t>
  </si>
  <si>
    <t>VRN-UNE-96T-G40K67-U</t>
  </si>
  <si>
    <t>VRN-UNE-144T-G40K67-U</t>
  </si>
  <si>
    <t>VRN-UNE-186T-G40K67-U</t>
  </si>
  <si>
    <t>VRN-UNE-240T-G40K67-U</t>
  </si>
  <si>
    <t>VRN-UNE-288T-G40K67-U</t>
  </si>
  <si>
    <t>VRN-UNE-372T-G40K67-U</t>
  </si>
  <si>
    <t>VRN-UNE-96T-G40K67-K</t>
  </si>
  <si>
    <t>VRN-UNE-144T-G40K67-K</t>
  </si>
  <si>
    <t>VRN-UNE-186T-G40K67-K</t>
  </si>
  <si>
    <t>VRN-UNE-240T-G40K67-K</t>
  </si>
  <si>
    <t>VRN-UNE-288T-G40K67-K</t>
  </si>
  <si>
    <t>VRN-UNE-372T-G40K67-K</t>
  </si>
  <si>
    <t>VRN-UNE-96T-G40K67-U90</t>
  </si>
  <si>
    <t>VRN-UNE-144T-G40K67-U90</t>
  </si>
  <si>
    <t>VRN-UNE-186T-G40K67-U90</t>
  </si>
  <si>
    <t>VRN-UNE-240T-G40K67-U90</t>
  </si>
  <si>
    <t>VRN-UNE-288T-G40K67-U90</t>
  </si>
  <si>
    <t>VRN-UNE-372T-G40K67-U90</t>
  </si>
  <si>
    <t>VRN-UNE-96T-G40K67-K90</t>
  </si>
  <si>
    <t>VRN-UNE-144T-G40K67-K90</t>
  </si>
  <si>
    <t>VRN-UNE-186T-G40K67-K90</t>
  </si>
  <si>
    <t>VRN-UNE-240T-G40K67-K90</t>
  </si>
  <si>
    <t>VRN-UNE-288T-G40K67-K90</t>
  </si>
  <si>
    <t>VRN-UNE-372T-G40K67-K90</t>
  </si>
  <si>
    <t>VRN-UNE-32D-G40K67-UV</t>
  </si>
  <si>
    <t>VRN-UNE-48D-G40K67-UV</t>
  </si>
  <si>
    <t>VRN-UNE-64D-G40K67-UV</t>
  </si>
  <si>
    <t>VRN-UNE-96D-G40K67-UV</t>
  </si>
  <si>
    <t>VRN-UNE-124D-G40K67-UV</t>
  </si>
  <si>
    <t>VRN-UNE-192D-G40K67-UV</t>
  </si>
  <si>
    <t>VRN-UNE-192Q-G40K67-UV</t>
  </si>
  <si>
    <t>VRN-UNE-248Q-G40K67-UV</t>
  </si>
  <si>
    <t>3 года</t>
  </si>
  <si>
    <t xml:space="preserve"> -60°...+50° С</t>
  </si>
  <si>
    <t>"Универсал Эконом"</t>
  </si>
  <si>
    <t>Серия "Универсал Эконом"</t>
  </si>
  <si>
    <t>Серия "Прожектор Эконом"</t>
  </si>
  <si>
    <t>"Прожектор Эконом"</t>
  </si>
  <si>
    <t>Экструдированный алюминиевый профиль (анодированный), прозрачное минеральное стекло**</t>
  </si>
  <si>
    <t>Рассеиватель - акрил (ПММА), основание - металл с порошковой покраской</t>
  </si>
  <si>
    <t>50 000 ч</t>
  </si>
  <si>
    <t>Прожекторы большой мощности</t>
  </si>
  <si>
    <t>5000К 4000К* 3000К*</t>
  </si>
  <si>
    <t>VRN-LP27-395P-A50K67-L</t>
  </si>
  <si>
    <t>VRN-LP58-115-A50K67-U</t>
  </si>
  <si>
    <t>SUNSHINE ELECTRONICS</t>
  </si>
  <si>
    <t>621-627 нм</t>
  </si>
  <si>
    <t>460-475 нм</t>
  </si>
  <si>
    <t>515-527 нм</t>
  </si>
  <si>
    <t>VRN-AR-32-GRK67-K</t>
  </si>
  <si>
    <t>VRN-AR-32-GGK67-K</t>
  </si>
  <si>
    <t>VRN-AR-32-GBK67-K</t>
  </si>
  <si>
    <t>VRN-AR-32-GRK67-U</t>
  </si>
  <si>
    <t>VRN-AR-32-GGK67-U</t>
  </si>
  <si>
    <t>VRN-AR-32-GBK67-U</t>
  </si>
  <si>
    <t>VRN-AR15-32-ARK67-U</t>
  </si>
  <si>
    <t>VRN-AR15-32-ARK67-K</t>
  </si>
  <si>
    <t>VRN-AR60-32-ARK67-U</t>
  </si>
  <si>
    <t>VRN-AR60-32-ARK67-K</t>
  </si>
  <si>
    <t>VRN-AR90-32-ARK67-U</t>
  </si>
  <si>
    <t>VRN-AR90-32-ARK67-K</t>
  </si>
  <si>
    <t>VRN-AR15-32-AGK67-U</t>
  </si>
  <si>
    <t>VRN-AR15-32-AGK67-K</t>
  </si>
  <si>
    <t>VRN-AR15-32-ABK67-U</t>
  </si>
  <si>
    <t>VRN-AR15-32-ABK67-K</t>
  </si>
  <si>
    <t>VRN-AR60-32-AGK67-U</t>
  </si>
  <si>
    <t>VRN-AR60-32-AGK67-K</t>
  </si>
  <si>
    <t>VRN-AR60-32-ABK67-U</t>
  </si>
  <si>
    <t>VRN-AR60-32-ABK67-K</t>
  </si>
  <si>
    <t>VRN-AR90-32-AGK67-U</t>
  </si>
  <si>
    <t>VRN-AR90-32-AGK67-K</t>
  </si>
  <si>
    <t>VRN-AR90-32-ABK67-U</t>
  </si>
  <si>
    <t>VRN-AR90-32-ABK67-K</t>
  </si>
  <si>
    <t>** Цветовая температура: - 4000К
***Рассеиватель: - минеральное стекло.</t>
  </si>
  <si>
    <t>КСС: Д (косинусная)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*Цветовая темп.:
 4000К; 
 **Рассеиватель: 
 - силикатное стекло.</t>
  </si>
  <si>
    <t>КСС: Д (косинусная)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Размер, мм: 274х103х147
Вес, кг: 0</t>
  </si>
  <si>
    <t>КСС: Д (косинусная)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Размер, мм: 524х103х147
Вес, кг: 0</t>
  </si>
  <si>
    <t>КСС: Д (косинусная)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Размер, мм: 624х103х147
Вес, кг: 0</t>
  </si>
  <si>
    <t>VRN-LPE15-32-A50K67-K</t>
  </si>
  <si>
    <t>VRN-LPE60-32-A50K67-K</t>
  </si>
  <si>
    <t>VRN-LPE15-64-A50K67-K</t>
  </si>
  <si>
    <t>VRN-LPE60-64-A50K67-K</t>
  </si>
  <si>
    <t>Серия "Архитектура"</t>
  </si>
  <si>
    <t>"Архитектура"</t>
  </si>
  <si>
    <t>ДОСТУПНЫ другие МОДИФИКАЦИИ. Звоните, подберем или изготовим!</t>
  </si>
  <si>
    <t>VRN-LPE15-32-A50K67-U</t>
  </si>
  <si>
    <t>VRN-LPE15-64-A50K67-U</t>
  </si>
  <si>
    <t>VRN-LPE15-89-A50K67-U</t>
  </si>
  <si>
    <t>VRN-LPE30-32-A50K67-U</t>
  </si>
  <si>
    <t>VRN-LPE30-89-A50K67-U</t>
  </si>
  <si>
    <t>VRN-LPE60-32-A50K67-U</t>
  </si>
  <si>
    <t>VRN-LPE60-89-A50K67-U</t>
  </si>
  <si>
    <t>VRN-LPE30-32-A50K67-K</t>
  </si>
  <si>
    <t>VRN-LPE30-89-A50K67-K</t>
  </si>
  <si>
    <t>VRN-LPE60-89-A50K67-K</t>
  </si>
  <si>
    <t>VRN-LPE30-64D-A50K67-U</t>
  </si>
  <si>
    <t>VRN-LPE30-178D-A50K67-U</t>
  </si>
  <si>
    <t>VRN-LPE30-64D-A50K67-K</t>
  </si>
  <si>
    <t>VRN-LPE30-178D-A50K67-K</t>
  </si>
  <si>
    <t>VRN-LPE60-64D-A50K67-K</t>
  </si>
  <si>
    <t>VRN-LPE60-178D-A50K67-K</t>
  </si>
  <si>
    <t>VRN-LPE60-64D-A50K67-U</t>
  </si>
  <si>
    <t>VRN-LPE60-178D-A50K67-U</t>
  </si>
  <si>
    <t>VRN-LPE30-96T-A50K67-K</t>
  </si>
  <si>
    <t>VRN-LPE30-267T-A50K67-K</t>
  </si>
  <si>
    <t>VRN-LPE30-96T-A50K67-U</t>
  </si>
  <si>
    <t>VRN-LPE30-267T-A50K67-U</t>
  </si>
  <si>
    <t>VRN-LPE15-89-A50K67-K</t>
  </si>
  <si>
    <t>VRN-LPE60-96T-A50K67-U</t>
  </si>
  <si>
    <t>VRN-LPE60-267T-A50K67-U</t>
  </si>
  <si>
    <t>VRN-LPE60-96T-A50K67-K</t>
  </si>
  <si>
    <t>VRN-LPE60-267T-A50K67-K</t>
  </si>
  <si>
    <t>Серия "Магистраль Эконом"</t>
  </si>
  <si>
    <t>"Магистраль Эконом"</t>
  </si>
  <si>
    <t>VRN-LME136X78-32-A50K67-U</t>
  </si>
  <si>
    <t>VRN-LME136X78-89-A50K67-U</t>
  </si>
  <si>
    <t>VRN-LME136X78-32-A50K67-K</t>
  </si>
  <si>
    <t>VRN-LME136X78-89-A50K67-K</t>
  </si>
  <si>
    <t>VRN-LME136X78-64D-A50K67-U</t>
  </si>
  <si>
    <t>VRN-LME136X78-178D-A50K67-U</t>
  </si>
  <si>
    <t>VRN-LME136X78-64D-A50K67-K</t>
  </si>
  <si>
    <t>VRN-LME136X78-178D-A50K67-K</t>
  </si>
  <si>
    <t>VRN-LME136X78-96T-A50K67-U</t>
  </si>
  <si>
    <t>VRN-LME136X78-267T-A50K67-U</t>
  </si>
  <si>
    <t>VRN-LME136X78-96T-A50K67-K</t>
  </si>
  <si>
    <t>VRN-LME136X78-267T-A50K67-K</t>
  </si>
  <si>
    <t>Seoul Semiconductor 3030</t>
  </si>
  <si>
    <t>VRN-LPE30-64-A50K67-U</t>
  </si>
  <si>
    <t>VRN-LPE30-64-A50K67-K</t>
  </si>
  <si>
    <t>VRN-LPE60-64-A50K67-U</t>
  </si>
  <si>
    <t>VRN-LPE30-128D-A50K67-U</t>
  </si>
  <si>
    <t>VRN-LPE30-128D-A50K67-K</t>
  </si>
  <si>
    <t>VRN-LPE60-128D-A50K67-U</t>
  </si>
  <si>
    <t>VRN-LPE60-128D-A50K67-K</t>
  </si>
  <si>
    <t>VRN-LPE30-192T-A50K67-U</t>
  </si>
  <si>
    <t>VRN-LPE30-192T-A50K67-K</t>
  </si>
  <si>
    <t>VRN-LPE60-192T-A50K67-U</t>
  </si>
  <si>
    <t>VRN-LPE60-192T-A50K67-K</t>
  </si>
  <si>
    <t>VRN-LME136X78-64-A50K67-U</t>
  </si>
  <si>
    <t>VRN-LME136X78-64-A50K67-K</t>
  </si>
  <si>
    <t>VRN-LME136X78-128D-A50K67-U</t>
  </si>
  <si>
    <t>VRN-LME136X78-128D-A50K67-K</t>
  </si>
  <si>
    <t>VRN-LME136X78-192T-A50K67-U</t>
  </si>
  <si>
    <t>VRN-LME136X78-192T-A50K67-K</t>
  </si>
  <si>
    <t>VRN-LPE15-64D-A50K67-U</t>
  </si>
  <si>
    <t>VRN-LPE15-64D-A50K67-K</t>
  </si>
  <si>
    <t>VRN-LPE15-128D-A50K67-U</t>
  </si>
  <si>
    <t>VRN-LPE15-128D-A50K67-K</t>
  </si>
  <si>
    <t>VRN-LPE15-178D-A50K67-U</t>
  </si>
  <si>
    <t>VRN-LPE15-178D-A50K67-K</t>
  </si>
  <si>
    <t>VRN-LPE15-96T-A50K67-U</t>
  </si>
  <si>
    <t>VRN-LPE15-96T-A50K67-K</t>
  </si>
  <si>
    <t>VRN-LPE15-192T-A50K67-U</t>
  </si>
  <si>
    <t>VRN-LPE15-192T-A50K67-K</t>
  </si>
  <si>
    <t>VRN-LPE15-267T-A50K67-U</t>
  </si>
  <si>
    <t>VRN-LPE15-267T-A50K67-K</t>
  </si>
  <si>
    <t>400x350x140</t>
  </si>
  <si>
    <t>560x320x140</t>
  </si>
  <si>
    <t>560x275x110</t>
  </si>
  <si>
    <t>560x215x140</t>
  </si>
  <si>
    <t>350x180x180</t>
  </si>
  <si>
    <t>250x180x180</t>
  </si>
  <si>
    <t>500x115x140</t>
  </si>
  <si>
    <t>250x115x140</t>
  </si>
  <si>
    <t>350x115x140</t>
  </si>
  <si>
    <t>450x170x110</t>
  </si>
  <si>
    <t>350x340x140</t>
  </si>
  <si>
    <t>300x115x140</t>
  </si>
  <si>
    <t>560x115x140</t>
  </si>
  <si>
    <t>650x110x140</t>
  </si>
  <si>
    <t>300x180x180</t>
  </si>
  <si>
    <t>250x190x190</t>
  </si>
  <si>
    <t>300x180x190</t>
  </si>
  <si>
    <t>300x215x140</t>
  </si>
  <si>
    <t>350x275x110</t>
  </si>
  <si>
    <t>300x350x140</t>
  </si>
  <si>
    <t>410x410x410</t>
  </si>
  <si>
    <t>400x115x140</t>
  </si>
  <si>
    <t>600x600x50</t>
  </si>
  <si>
    <t>350x215x140</t>
  </si>
  <si>
    <t>520x180x110</t>
  </si>
  <si>
    <t>300x275x110</t>
  </si>
  <si>
    <t>620x220x110</t>
  </si>
  <si>
    <t>650x350x140</t>
  </si>
  <si>
    <t>540x450x250</t>
  </si>
  <si>
    <t>300x350x110</t>
  </si>
  <si>
    <t>560x350x150</t>
  </si>
  <si>
    <t>600x220x220</t>
  </si>
  <si>
    <t>650x215x140</t>
  </si>
  <si>
    <t>350x320x140</t>
  </si>
  <si>
    <t>нетто</t>
  </si>
  <si>
    <t>брутто</t>
  </si>
  <si>
    <t>Размер без упаковки, мм</t>
  </si>
  <si>
    <t>Размер в упаковке, мм</t>
  </si>
  <si>
    <t>Масса без упаковки, г</t>
  </si>
  <si>
    <t>Масса в упаковке, г</t>
  </si>
  <si>
    <t>VRN-AR30-32-ARK67-U</t>
  </si>
  <si>
    <t>VRN-AR30-32-ARK67-K</t>
  </si>
  <si>
    <t>VRN-AR30-32-AGK67-U</t>
  </si>
  <si>
    <t>VRN-AR30-32-AGK67-K</t>
  </si>
  <si>
    <t>VRN-AR30-32-ABK67-U</t>
  </si>
  <si>
    <t>VRN-AR30-32-ABK67-K</t>
  </si>
  <si>
    <t>VRN-AR136X78-32-ARK67-U</t>
  </si>
  <si>
    <t>VRN-AR136X78-32-ARK67-K</t>
  </si>
  <si>
    <t>VRN-AR136X78-32-AGK67-U</t>
  </si>
  <si>
    <t>VRN-AR136X78-32-AGK67-K</t>
  </si>
  <si>
    <t>VRN-AR136X78-32-ABK67-U</t>
  </si>
  <si>
    <t>VRN-AR136X78-32-ABK67-K</t>
  </si>
  <si>
    <t>Свет. поток, лм (нм)</t>
  </si>
  <si>
    <t>масса светильника</t>
  </si>
  <si>
    <t>размер упаковки</t>
  </si>
  <si>
    <t>"Ритейл"</t>
  </si>
  <si>
    <t>500x215x140</t>
  </si>
  <si>
    <t>560x180x180</t>
  </si>
  <si>
    <t>250x350x140</t>
  </si>
  <si>
    <t>850x110x120</t>
  </si>
  <si>
    <t>1050x110x120</t>
  </si>
  <si>
    <t>800x115x140</t>
  </si>
  <si>
    <t>400x275x110</t>
  </si>
  <si>
    <t>250x320x110</t>
  </si>
  <si>
    <t>300х300х330 (посадочное отв. 64 мм)</t>
  </si>
  <si>
    <t>320X320X320</t>
  </si>
  <si>
    <t>350х350х380 (посадочное отв. 64 мм)</t>
  </si>
  <si>
    <t>400x400x400</t>
  </si>
  <si>
    <t>400х400х430 (посадочное отв. 64 мм)</t>
  </si>
  <si>
    <t>Серия "Ритейл"</t>
  </si>
  <si>
    <r>
      <t xml:space="preserve">* Цветовая температура 5000К по умолчанию. 3000К и 4000К - опционально. 
</t>
    </r>
    <r>
      <rPr>
        <b/>
        <sz val="22"/>
        <color theme="9" tint="-0.249977111117893"/>
        <rFont val="Arial"/>
        <family val="2"/>
        <charset val="204"/>
      </rPr>
      <t>ДОСТУПНЫ другие МОДИФИКАЦИИ. Звоните, подберем или изготовим!</t>
    </r>
  </si>
  <si>
    <r>
      <t xml:space="preserve">* Цветовая температура 5000К по умолчанию. 3000К и 4000К - опционально.
</t>
    </r>
    <r>
      <rPr>
        <b/>
        <sz val="22"/>
        <color theme="9" tint="-0.249977111117893"/>
        <rFont val="Arial"/>
        <family val="2"/>
        <charset val="204"/>
      </rPr>
      <t>ДОСТУПНЫ другие МОДИФИКАЦИИ. Звоните, подберем или изготовим!</t>
    </r>
  </si>
  <si>
    <r>
      <t xml:space="preserve">* Цветовая температура 5000К по умолчанию. 3000К и 4000К - опционально. 
</t>
    </r>
    <r>
      <rPr>
        <b/>
        <sz val="22"/>
        <color theme="9" tint="-0.249977111117893"/>
        <rFont val="Arial"/>
        <family val="2"/>
        <charset val="204"/>
      </rPr>
      <t>ДОСТУПНЫ иные МОДИФИКАЦИИ. Звоните, подберем или изготовим!</t>
    </r>
  </si>
  <si>
    <r>
      <t xml:space="preserve">* Цветовая температура: - 5000К (по умолчанию);
                                            - 3000К и 4000К (опционально).
**Рассеиватель:  - минеральное стекло (по умолчанию);
                              - прозрачный поликарбонат (опция);
                              - матовый поликарбонат (опция).
</t>
    </r>
    <r>
      <rPr>
        <b/>
        <sz val="22"/>
        <color theme="9" tint="-0.249977111117893"/>
        <rFont val="Arial"/>
        <family val="2"/>
        <charset val="204"/>
      </rPr>
      <t>ДОСТУПНЫ другие МОДИФИКАЦИИ. Звоните, подберем или изготовим!</t>
    </r>
  </si>
  <si>
    <t>VRN-RTL-10-8MA50K65-U</t>
  </si>
  <si>
    <t>VRN-RTL-22-8MA50K65-U</t>
  </si>
  <si>
    <t>VRN-RTL-32-8MA50K65-U</t>
  </si>
  <si>
    <t>VRN-RTL-44-8MA50K65-U</t>
  </si>
  <si>
    <t>VRN-RTL-54-8MA50K65-U</t>
  </si>
  <si>
    <t>VRN-RTL-69-8MA50K65-U</t>
  </si>
  <si>
    <t>VRN-RTL-92-8MA50K65-U</t>
  </si>
  <si>
    <t>VRN-RTL-115-8MA50K65-U</t>
  </si>
  <si>
    <t>VRN-S30-30-MA50K44-SK</t>
  </si>
  <si>
    <t>VRN-S30-40-MA50K44-SK</t>
  </si>
  <si>
    <t>VRN-S30-50-MA50K44-SK</t>
  </si>
  <si>
    <t>VRN-S35-30-MA50K44-SK</t>
  </si>
  <si>
    <t>VRN-S35-40-MA50K44-SK</t>
  </si>
  <si>
    <t>VRN-S35-50-MA50K44-SK</t>
  </si>
  <si>
    <t>VRN-S40-30-MA50K44-SK</t>
  </si>
  <si>
    <t>VRN-S40-40-MA50K44-SK</t>
  </si>
  <si>
    <t>VRN-S40-50-MA50K44-SK</t>
  </si>
  <si>
    <t>VRN-LM45X140-145-A50K67-U</t>
  </si>
  <si>
    <t>VRN-LM45X140-115-A50K67-U</t>
  </si>
  <si>
    <t>VRN-UN-160D-G50K67-UV</t>
  </si>
  <si>
    <t>300х215х140</t>
  </si>
  <si>
    <t>350х180х180</t>
  </si>
  <si>
    <t>500х180х180</t>
  </si>
  <si>
    <t>560х180х180</t>
  </si>
  <si>
    <t>650х275х110</t>
  </si>
  <si>
    <t>650х180х180</t>
  </si>
  <si>
    <t>250х350х140</t>
  </si>
  <si>
    <t>300х350х140</t>
  </si>
  <si>
    <t>350х320х140</t>
  </si>
  <si>
    <t>650х350х140</t>
  </si>
  <si>
    <t>560х350х140</t>
  </si>
  <si>
    <t>450х170х110</t>
  </si>
  <si>
    <t>595x595x45</t>
  </si>
  <si>
    <t>335x60x60</t>
  </si>
  <si>
    <t>635x60x60</t>
  </si>
  <si>
    <t>935x60x60</t>
  </si>
  <si>
    <t>1235x60x60</t>
  </si>
  <si>
    <t>1535x60x60</t>
  </si>
  <si>
    <t>Количество светодиодов</t>
  </si>
  <si>
    <t>250x320x140</t>
  </si>
  <si>
    <t>250x275x110</t>
  </si>
  <si>
    <t>VRN-UN-144T-G50K67-M2</t>
  </si>
  <si>
    <t>VRN-UN-372G-G50K67-M4</t>
  </si>
  <si>
    <t>Тип крепления Ромашка</t>
  </si>
  <si>
    <t>КСС: Д (Косинусная)
Материал: Экструдированный алюминиевый профиль (анодированный), прозрачное силикатное стекло**
Рабочее напряжение: 176-264 В АС
Сos φ: 0,98
Рабочая t°:  -40°...+50° С
Срок службы: 100 000 ч
*Цветовая темп.:
 5000К (по умолчанию), 
 3000К, 4000К (опционально); 
 ***Коммутационная коробка (опция).</t>
  </si>
  <si>
    <t>VRN-LP60-62-A50K67-U</t>
  </si>
  <si>
    <t>VRN-LP60-62-A50K67-K</t>
  </si>
  <si>
    <t>VRN-LP90-62-A50K67-U</t>
  </si>
  <si>
    <t>VRN-LP90-62-A50K67-K</t>
  </si>
  <si>
    <t>VRN-LP140-62-A50K67-U</t>
  </si>
  <si>
    <t>VRN-LP140-62-A50K67-K</t>
  </si>
  <si>
    <t>VRN-LP60-125-A50K67-U</t>
  </si>
  <si>
    <t>VRN-LP60-125-A50K67-K</t>
  </si>
  <si>
    <t>VRN-LP90-125-A50K67-U</t>
  </si>
  <si>
    <t>VRN-LP90-125-A50K67-K</t>
  </si>
  <si>
    <t>VRN-LP140-125-A50K67-U</t>
  </si>
  <si>
    <t>VRN-LP140-125-A50K67-K</t>
  </si>
  <si>
    <t>VRN-LP60-124D-A50K67-U</t>
  </si>
  <si>
    <t>VRN-LP60-124D-A50K67-K</t>
  </si>
  <si>
    <t>VRN-LP90-124D-A50K67-U</t>
  </si>
  <si>
    <t>VRN-LP90-124D-A50K67-K</t>
  </si>
  <si>
    <t>VRN-LP140-124D-A50K67-U</t>
  </si>
  <si>
    <t>VRN-LP140-124D-A50K67-K</t>
  </si>
  <si>
    <t>VRN-LP60-250D-A50K67-U</t>
  </si>
  <si>
    <t>VRN-LP60-250D-A50K67-K</t>
  </si>
  <si>
    <t>VRN-LP90-250D-A50K67-U</t>
  </si>
  <si>
    <t>VRN-LP90-250D-A50K67-K</t>
  </si>
  <si>
    <t>VRN-LP140-250D-A50K67-U</t>
  </si>
  <si>
    <t>VRN-LP140-250D-A50K67-K</t>
  </si>
  <si>
    <t>VRN-LP60-186T-A50K67-U</t>
  </si>
  <si>
    <t>VRN-LP60-375T-A50K67-U</t>
  </si>
  <si>
    <t>VRN-LP90-186T-A50K67-U</t>
  </si>
  <si>
    <t>VRN-LP90-375T-A50K67-U</t>
  </si>
  <si>
    <t>VRN-LP140-186T-A50K67-U</t>
  </si>
  <si>
    <t>VRN-LP140-375T-A50K67-U</t>
  </si>
  <si>
    <t>VRN-LP60-186T-A50K67-K</t>
  </si>
  <si>
    <t>VRN-LP60-375T-A50K67-K</t>
  </si>
  <si>
    <t>VRN-LP90-186T-A50K67-K</t>
  </si>
  <si>
    <t>VRN-LP90-375T-A50K67-K</t>
  </si>
  <si>
    <t>VRN-LP140-186T-A50K67-K</t>
  </si>
  <si>
    <t>VRN-LP140-375T-A50K67-K</t>
  </si>
  <si>
    <t>К (концентрированная), 12°</t>
  </si>
  <si>
    <t>К (концентрированная), 27°</t>
  </si>
  <si>
    <t>Г (глубокая), 58°</t>
  </si>
  <si>
    <t>Г (глубокая), 60°</t>
  </si>
  <si>
    <t>Л (полуширокая), 90°</t>
  </si>
  <si>
    <t>К (концентрированная), 15°</t>
  </si>
  <si>
    <t>К (концентрированная), 30°</t>
  </si>
  <si>
    <t>100°</t>
  </si>
  <si>
    <t>Г (глубокая), 90°</t>
  </si>
  <si>
    <t>140°</t>
  </si>
  <si>
    <t>500x225x140</t>
  </si>
  <si>
    <t>560x275x140</t>
  </si>
  <si>
    <t>950x350x110</t>
  </si>
  <si>
    <t>250x310x140</t>
  </si>
  <si>
    <t>800x350x140</t>
  </si>
  <si>
    <t>140x140x700</t>
  </si>
  <si>
    <t>140x140x1300</t>
  </si>
  <si>
    <t>140x140x1600</t>
  </si>
  <si>
    <t xml:space="preserve">ООО «НПК «ВИРОНА»     virona.ru      
+7 (812) 454-44-35     info@virona.ru  </t>
  </si>
  <si>
    <t>Экструдированный алюминиевый профиль (анодированный), рассеиватель - акрил (ПММА)</t>
  </si>
  <si>
    <t>Экструдированный алюминиевый профиль (анодированный), прозрачное минеральное стекло</t>
  </si>
  <si>
    <t>140х140х400</t>
  </si>
  <si>
    <t>140х140х1000</t>
  </si>
  <si>
    <t>К (концентрированная), 60°</t>
  </si>
  <si>
    <t>ШБ (широкая, боковая), 30*120°</t>
  </si>
  <si>
    <t>ШБ (широкая, боковая), 45*140°</t>
  </si>
  <si>
    <t>ШБ (широкая, боковая), 136*78°</t>
  </si>
  <si>
    <t>325x100x140</t>
  </si>
  <si>
    <t>325x100x125</t>
  </si>
  <si>
    <t>325x210x140</t>
  </si>
  <si>
    <t>325x260x80</t>
  </si>
  <si>
    <t>325x320x140</t>
  </si>
  <si>
    <t>325x320x125</t>
  </si>
  <si>
    <t>VRN-LM150X80-62-A50K67-U</t>
  </si>
  <si>
    <t>VRN-LPE27-27-A50K67-U</t>
  </si>
  <si>
    <t>VRN-LPE27-53-A50K67-U</t>
  </si>
  <si>
    <t>VRN-LPE27-79-A50K67-U</t>
  </si>
  <si>
    <t>VRN-LPE27-27-A50K67-K</t>
  </si>
  <si>
    <t>VRN-LPE27-53-A50K67-K</t>
  </si>
  <si>
    <t>VRN-LPE27-79-A50K67-K</t>
  </si>
  <si>
    <t>VRN-LPE58-27-A50K67-U</t>
  </si>
  <si>
    <t>VRN-LPE58-53-A50K67-U</t>
  </si>
  <si>
    <t>VRN-LPE58-79-A50K67-U</t>
  </si>
  <si>
    <t>VRN-LPE58-27-A50K67-K</t>
  </si>
  <si>
    <t>VRN-LPE58-53-A50K67-K</t>
  </si>
  <si>
    <t>VRN-LPE58-79-A50K67-K</t>
  </si>
  <si>
    <t>VRN-LPE27-54D-A50K67-U</t>
  </si>
  <si>
    <t>VRN-LPE27-106D-A50K67-U</t>
  </si>
  <si>
    <t>VRN-LPE27-158D-A50K67-U</t>
  </si>
  <si>
    <t>VRN-LPE27-54D-A50K67-K</t>
  </si>
  <si>
    <t>VRN-LPE27-106D-A50K67-K</t>
  </si>
  <si>
    <t>VRN-LPE27-158D-A50K67-K</t>
  </si>
  <si>
    <t>VRN-LPE58-54D-A50K67-U</t>
  </si>
  <si>
    <t>VRN-LPE58-106D-A50K67-U</t>
  </si>
  <si>
    <t>VRN-LPE58-158D-A50K67-U</t>
  </si>
  <si>
    <t>VRN-LPE58-54D-A50K67-K</t>
  </si>
  <si>
    <t>VRN-LPE58-106D-A50K67-K</t>
  </si>
  <si>
    <t>VRN-LPE58-158D-A50K67-K</t>
  </si>
  <si>
    <t>VRN-LPE27-81T-A50K67-U</t>
  </si>
  <si>
    <t>VRN-LPE27-159T-A50K67-U</t>
  </si>
  <si>
    <t>VRN-LPE27-237T-A50K67-U</t>
  </si>
  <si>
    <t>VRN-LPE27-81T-A50K67-K</t>
  </si>
  <si>
    <t>VRN-LPE27-159T-A50K67-K</t>
  </si>
  <si>
    <t>VRN-LPE27-237T-A50K67-K</t>
  </si>
  <si>
    <t>VRN-LPE58-81T-A50K67-U</t>
  </si>
  <si>
    <t>VRN-LPE58-159T-A50K67-U</t>
  </si>
  <si>
    <t>VRN-LPE58-237T-A50K67-U</t>
  </si>
  <si>
    <t>VRN-LPE58-81T-A50K67-K</t>
  </si>
  <si>
    <t>VRN-LPE58-159T-A50K67-K</t>
  </si>
  <si>
    <t>VRN-LPE58-237T-A50K67-K</t>
  </si>
  <si>
    <t>VRN-LM150X80-62-A50K67-K</t>
  </si>
  <si>
    <t>VRN-LM150X80-125-A50K67-U</t>
  </si>
  <si>
    <t>VRN-LM150X80-125-A50K67-K</t>
  </si>
  <si>
    <t>VRN-LM150X80-124D-A50K67-U</t>
  </si>
  <si>
    <t>VRN-LM150X80-124D-A50K67-K</t>
  </si>
  <si>
    <t>VRN-LM150X80-250D-A50K67-U</t>
  </si>
  <si>
    <t>VRN-LM150X80-250D-A50K67-K</t>
  </si>
  <si>
    <t>VRN-LM150X80-186T-A50K67-U</t>
  </si>
  <si>
    <t>VRN-LM150X80-186T-A50K67-K</t>
  </si>
  <si>
    <t>VRN-LM150X80-375T-A50K67-U</t>
  </si>
  <si>
    <t>VRN-LM150X80-375T-A50K67-K</t>
  </si>
  <si>
    <t>ШБ (широкая, боковая), 150*80°</t>
  </si>
  <si>
    <t>КСС: ШБ (широкая, боковая), 45*140°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t>
  </si>
  <si>
    <t>КСС: ШБ (широкая, боковая), 150*80°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t>
  </si>
  <si>
    <t>54</t>
  </si>
  <si>
    <t>106</t>
  </si>
  <si>
    <t>158</t>
  </si>
  <si>
    <t>27</t>
  </si>
  <si>
    <t>53</t>
  </si>
  <si>
    <t>79</t>
  </si>
  <si>
    <t>81</t>
  </si>
  <si>
    <t>159</t>
  </si>
  <si>
    <t>237</t>
  </si>
  <si>
    <t>VRN-LME45X140-27-A50K67-U</t>
  </si>
  <si>
    <t>VRN-LME45X140-27-A50K67-K</t>
  </si>
  <si>
    <t>VRN-LME45X140-53-A50K67-U</t>
  </si>
  <si>
    <t>VRN-LME45X140-53-A50K67-K</t>
  </si>
  <si>
    <t>VRN-LME45X140-79-A50K67-U</t>
  </si>
  <si>
    <t>VRN-LME45X140-79-A50K67-K</t>
  </si>
  <si>
    <t>VRN-LME45X140-54D-A50K67-U</t>
  </si>
  <si>
    <t>VRN-LME45X140-54D-A50K67-K</t>
  </si>
  <si>
    <t>VRN-LME45X140-106D-A50K67-U</t>
  </si>
  <si>
    <t>VRN-LME45X140-106D-A50K67-K</t>
  </si>
  <si>
    <t>VRN-LME45X140-158D-A50K67-U</t>
  </si>
  <si>
    <t>VRN-LME45X140-158D-A50K67-K</t>
  </si>
  <si>
    <t>VRN-LME45X140-81T-A50K67-U</t>
  </si>
  <si>
    <t>VRN-LME45X140-81T-A50K67-K</t>
  </si>
  <si>
    <t>VRN-LME45X140-159T-A50K67-U</t>
  </si>
  <si>
    <t>VRN-LME45X140-159T-A50K67-K</t>
  </si>
  <si>
    <t>VRN-LME45X140-237T-A50K67-U</t>
  </si>
  <si>
    <t>VRN-LME45X140-237T-A50K67-K</t>
  </si>
  <si>
    <t>225х100х135</t>
  </si>
  <si>
    <t>225х100х120</t>
  </si>
  <si>
    <t>275х100х135</t>
  </si>
  <si>
    <t>275х100х120</t>
  </si>
  <si>
    <t>325х100х135</t>
  </si>
  <si>
    <t>325х100х120</t>
  </si>
  <si>
    <t>465х100х135</t>
  </si>
  <si>
    <t>465х100х120</t>
  </si>
  <si>
    <t>525х100х135</t>
  </si>
  <si>
    <t>525х100х120</t>
  </si>
  <si>
    <t>625х100х135</t>
  </si>
  <si>
    <t>625х100х120</t>
  </si>
  <si>
    <t>225х210х135</t>
  </si>
  <si>
    <t>225х260х80</t>
  </si>
  <si>
    <t>225х245х150</t>
  </si>
  <si>
    <t>225х220х110</t>
  </si>
  <si>
    <t>275х210х135</t>
  </si>
  <si>
    <t>275х260х80</t>
  </si>
  <si>
    <t>275х245х150</t>
  </si>
  <si>
    <t>275х220х110</t>
  </si>
  <si>
    <t>325х210х135</t>
  </si>
  <si>
    <t>325х260х80</t>
  </si>
  <si>
    <t>325х245х150</t>
  </si>
  <si>
    <t>325х220х110</t>
  </si>
  <si>
    <t>465х210х135</t>
  </si>
  <si>
    <t>465х260х80</t>
  </si>
  <si>
    <t>465х245х150</t>
  </si>
  <si>
    <t>465х220х110</t>
  </si>
  <si>
    <t>525х210х135</t>
  </si>
  <si>
    <t>525х260х80</t>
  </si>
  <si>
    <t>525х245х150</t>
  </si>
  <si>
    <t>525х220х110</t>
  </si>
  <si>
    <t>625х210х135</t>
  </si>
  <si>
    <t>625х260х80</t>
  </si>
  <si>
    <t>625х245х150</t>
  </si>
  <si>
    <t>625х220х110</t>
  </si>
  <si>
    <t>225х320х135</t>
  </si>
  <si>
    <t>225х320х120</t>
  </si>
  <si>
    <t>225х325х135</t>
  </si>
  <si>
    <t>225х325х130</t>
  </si>
  <si>
    <t>275х320х135</t>
  </si>
  <si>
    <t>275х320х120</t>
  </si>
  <si>
    <t>275х325х135</t>
  </si>
  <si>
    <t>275х325х130</t>
  </si>
  <si>
    <t>325х320х135</t>
  </si>
  <si>
    <t>325х320х120</t>
  </si>
  <si>
    <t>325х325х135</t>
  </si>
  <si>
    <t>325х325х130</t>
  </si>
  <si>
    <t>465х320х135</t>
  </si>
  <si>
    <t>465х320х120</t>
  </si>
  <si>
    <t>465х325х135</t>
  </si>
  <si>
    <t>465х325х130</t>
  </si>
  <si>
    <t>525х320х135</t>
  </si>
  <si>
    <t>525х320х120</t>
  </si>
  <si>
    <t>525х325х135</t>
  </si>
  <si>
    <t>525х325х130</t>
  </si>
  <si>
    <t>625х320х135</t>
  </si>
  <si>
    <t>625х320х120</t>
  </si>
  <si>
    <t>625х325х135</t>
  </si>
  <si>
    <t>625х325х130</t>
  </si>
  <si>
    <t>510х100х150</t>
  </si>
  <si>
    <t>600х100х175</t>
  </si>
  <si>
    <t>685х100х200</t>
  </si>
  <si>
    <t>930х100х270</t>
  </si>
  <si>
    <t>1030х100х300</t>
  </si>
  <si>
    <t>600х210х175</t>
  </si>
  <si>
    <t>685х210х200</t>
  </si>
  <si>
    <t>600х550х180</t>
  </si>
  <si>
    <t>740х850х180</t>
  </si>
  <si>
    <t>КСС: Глубокая, 60°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</t>
  </si>
  <si>
    <t>КСС: Глубокая, 90°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</t>
  </si>
  <si>
    <t>КСС: 140°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</t>
  </si>
  <si>
    <t>КСС: Глубокая, 58°            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t>
  </si>
  <si>
    <t>КСС: Г (глубокая), 60°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</t>
  </si>
  <si>
    <t>КСС: Г (глубокая), 90°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</t>
  </si>
  <si>
    <t>КСС: К (концентрированная) Светодиоды: Samsung LM281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</t>
  </si>
  <si>
    <t>КСС: Г (глубокая)              Светодиоды: Samsung LM281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</t>
  </si>
  <si>
    <t>КСС: ШБ (широкая, боковая)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</t>
  </si>
  <si>
    <t>225х100х140</t>
  </si>
  <si>
    <t>225х100х125</t>
  </si>
  <si>
    <t>375х100х140</t>
  </si>
  <si>
    <t>375х100х125</t>
  </si>
  <si>
    <t>550х100х140</t>
  </si>
  <si>
    <t>550х100х125</t>
  </si>
  <si>
    <t>325х100х140</t>
  </si>
  <si>
    <t>325х100х125</t>
  </si>
  <si>
    <t>625х100х140</t>
  </si>
  <si>
    <t>625х100х125</t>
  </si>
  <si>
    <t>225х210х140</t>
  </si>
  <si>
    <t>375х210х140</t>
  </si>
  <si>
    <t>375х260х80</t>
  </si>
  <si>
    <t>550x210x140</t>
  </si>
  <si>
    <t>550х260х80</t>
  </si>
  <si>
    <t>325х210х140</t>
  </si>
  <si>
    <t>625х210х140</t>
  </si>
  <si>
    <t>225x320x140</t>
  </si>
  <si>
    <t>225х320х125</t>
  </si>
  <si>
    <t>375х320х140</t>
  </si>
  <si>
    <t>375х320х125</t>
  </si>
  <si>
    <t>550х320х140</t>
  </si>
  <si>
    <t>550х320х125</t>
  </si>
  <si>
    <t>325х320х140</t>
  </si>
  <si>
    <t>325х320х125</t>
  </si>
  <si>
    <t>625х320х140</t>
  </si>
  <si>
    <t>625х320х125</t>
  </si>
  <si>
    <t>875x100x140</t>
  </si>
  <si>
    <t>1025x100x140</t>
  </si>
  <si>
    <t>550х540х140</t>
  </si>
  <si>
    <t>530х100х135</t>
  </si>
  <si>
    <t>530х100х120</t>
  </si>
  <si>
    <t>785х100х135</t>
  </si>
  <si>
    <t>785х100х120</t>
  </si>
  <si>
    <t>375х100х135</t>
  </si>
  <si>
    <t>375х100х120</t>
  </si>
  <si>
    <t>550х100х135</t>
  </si>
  <si>
    <t>550х100х120</t>
  </si>
  <si>
    <t>530х210х135</t>
  </si>
  <si>
    <t>530х260х80</t>
  </si>
  <si>
    <t>785х210х135</t>
  </si>
  <si>
    <t>785х260х80</t>
  </si>
  <si>
    <t>375х210х135</t>
  </si>
  <si>
    <t>550х210х135</t>
  </si>
  <si>
    <t>275x320x135</t>
  </si>
  <si>
    <t>275x320x120</t>
  </si>
  <si>
    <t>530x320x135</t>
  </si>
  <si>
    <t>530x320x120</t>
  </si>
  <si>
    <t>785x320x135</t>
  </si>
  <si>
    <t>785x320x120</t>
  </si>
  <si>
    <t>375x320x135</t>
  </si>
  <si>
    <t>375x320x120</t>
  </si>
  <si>
    <t>550х320х135</t>
  </si>
  <si>
    <t>550х320х120</t>
  </si>
  <si>
    <t>375x100x125</t>
  </si>
  <si>
    <t>550x100x140</t>
  </si>
  <si>
    <t>550х210х140</t>
  </si>
  <si>
    <t>225х320х140</t>
  </si>
  <si>
    <t>825x100x140</t>
  </si>
  <si>
    <t>145LM45140U</t>
  </si>
  <si>
    <t>115LM45140U</t>
  </si>
  <si>
    <t>VRN-UNE-160D-G40K67-UV</t>
  </si>
  <si>
    <t>VRN-OF-32-MA50K40-U</t>
  </si>
  <si>
    <t>VRN-OF-38-MA50K40-U</t>
  </si>
  <si>
    <t>VRN-OF-48-MA50K40-U</t>
  </si>
  <si>
    <t>3 лет</t>
  </si>
  <si>
    <t>595x595x35</t>
  </si>
  <si>
    <t>Рассеиватель - матовый акрил (ПММА), основание - металл с порошковой покраской</t>
  </si>
  <si>
    <t xml:space="preserve">КСС: Д (Косинусная)
Светодиоды: Samsung LM281
Материал: Рассеиватель - матовый акрил (ПММА), основание - металл с порошковой покраской
Рабочее напряжение: 176-264В AС
Сos φ: 0,95
Рабочая t°:  -5°...+35° С
Срок службы: 100 000 ч
*Цветовая темп.: 5000К (по умолчанию), 3000К, 4000К (опционально)
</t>
  </si>
  <si>
    <t>600x600x40</t>
  </si>
  <si>
    <t>VRN-LPE58-48-A50K67-U</t>
  </si>
  <si>
    <t>100-277В AС</t>
  </si>
  <si>
    <t>К (концентрированная), 58°</t>
  </si>
  <si>
    <t>VRN-LPE58-48-A50K67-K</t>
  </si>
  <si>
    <t>VRN-LPE58-96D-A50K67-U</t>
  </si>
  <si>
    <t>VRN-LPE58-96D-A50K67-K</t>
  </si>
  <si>
    <t>VRN-LPE58-144T-A50K67-U</t>
  </si>
  <si>
    <t>VRN-LPE58-144T-A50K67-K</t>
  </si>
  <si>
    <t>VRN-LME45X140-48-A50K67-U</t>
  </si>
  <si>
    <t>VRN-LME45X140-48-A50K67-K</t>
  </si>
  <si>
    <t>VRN-LME45X140-96D-A50K67-U</t>
  </si>
  <si>
    <t>VRN-LME45X140-96D-A50K67-K</t>
  </si>
  <si>
    <t>VRN-LME45X140-144T-A50K67-U</t>
  </si>
  <si>
    <t>VRN-LME45X140-144T-A50K67-K</t>
  </si>
  <si>
    <t>275x100x140</t>
  </si>
  <si>
    <t>275x100x125</t>
  </si>
  <si>
    <t>275x210x140</t>
  </si>
  <si>
    <t>275x260x80</t>
  </si>
  <si>
    <t>275x320x140</t>
  </si>
  <si>
    <t>275x320x125</t>
  </si>
  <si>
    <t>VRN-PR60-100-A50K67-L</t>
  </si>
  <si>
    <t>VRN-PR60-150-A50K67-L</t>
  </si>
  <si>
    <t>VRN-PR60-200-A50K67-L</t>
  </si>
  <si>
    <t>VRN-PR60-200D-A50K67-L</t>
  </si>
  <si>
    <t>VRN-PR60-300D-A50K67-L</t>
  </si>
  <si>
    <t>VRN-PR60-300T-A50K67-L</t>
  </si>
  <si>
    <t>VRN-PR60-450T-A50K67-L</t>
  </si>
  <si>
    <t>VRN-PR60-600T-A50K67-L</t>
  </si>
  <si>
    <t>120-277В AС</t>
  </si>
  <si>
    <t>VRN-PR60-400D-A50K67-L</t>
  </si>
  <si>
    <t>"Пром"</t>
  </si>
  <si>
    <t>VRN-LME45X140-55-A50K67-U_old</t>
  </si>
  <si>
    <t>VRN-LME45X140-55-A50K67-K_old</t>
  </si>
  <si>
    <t>VRN-LME45X140-110D-A50K67-U_old</t>
  </si>
  <si>
    <t>VRN-LME45X140-110D-A50K67-K_old</t>
  </si>
  <si>
    <t>VRN-LME45X140-165T-A50K67-U_old</t>
  </si>
  <si>
    <t>VRN-LME45X140-165T-A50K67-K_old</t>
  </si>
  <si>
    <t>VRN-LPE30-55-A50K67-U_old</t>
  </si>
  <si>
    <t>VRN-LPE30-55-A50K67-K_old</t>
  </si>
  <si>
    <t>VRN-LPE30-110D-A50K67-U_old</t>
  </si>
  <si>
    <t>VRN-LPE30-110D-A50K67-K_old</t>
  </si>
  <si>
    <t>VRN-LPE30-165T-A50K67-U_old</t>
  </si>
  <si>
    <t>VRN-LPE30-165T-A50K67-K_old</t>
  </si>
  <si>
    <t>VRN-LPE60-55-A50K67-U_old</t>
  </si>
  <si>
    <t>VRN-LPE60-55-A50K67-K_old</t>
  </si>
  <si>
    <t>VRN-LPE60-110D-A50K67-U_old</t>
  </si>
  <si>
    <t>VRN-LPE60-110D-A50K67-K_old</t>
  </si>
  <si>
    <t>VRN-LPE60-165T-A50K67-U_old</t>
  </si>
  <si>
    <t>VRN-LPE60-165T-A50K67-K_old</t>
  </si>
  <si>
    <t>доп. Функции</t>
  </si>
  <si>
    <t>грозозащита 6 КВ, возможность диммирования</t>
  </si>
  <si>
    <t>550х130х230</t>
  </si>
  <si>
    <t>560x140x240</t>
  </si>
  <si>
    <t>550х270х230</t>
  </si>
  <si>
    <t>560x280x240</t>
  </si>
  <si>
    <t>550х320х230</t>
  </si>
  <si>
    <t>560x330x240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</si>
</sst>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#,##0_р_."/>
  </numFmts>
  <fonts count="24">
    <font>
      <sz val="10"/>
      <name val="Arial"/>
      <charset val="129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8"/>
      <name val="Arial"/>
      <family val="2"/>
      <charset val="204"/>
    </font>
    <font>
      <b/>
      <sz val="16"/>
      <name val="Arial"/>
      <family val="2"/>
      <charset val="204"/>
    </font>
    <font>
      <b/>
      <sz val="10"/>
      <name val="Arial"/>
      <family val="2"/>
      <charset val="204"/>
    </font>
    <font>
      <b/>
      <sz val="16"/>
      <color theme="4" tint="-0.249977111117893"/>
      <name val="Arial"/>
      <family val="2"/>
      <charset val="204"/>
    </font>
    <font>
      <sz val="10"/>
      <color rgb="FF000000"/>
      <name val="Arial"/>
      <family val="2"/>
      <charset val="204"/>
    </font>
    <font>
      <sz val="14"/>
      <name val="Arial"/>
      <family val="2"/>
      <charset val="204"/>
    </font>
    <font>
      <b/>
      <sz val="24"/>
      <color theme="1"/>
      <name val="Arial"/>
      <family val="2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b/>
      <sz val="22"/>
      <color theme="4" tint="-0.249977111117893"/>
      <name val="Arial"/>
      <family val="2"/>
      <charset val="204"/>
    </font>
    <font>
      <b/>
      <sz val="16"/>
      <color rgb="FFFF0000"/>
      <name val="Arial"/>
      <family val="2"/>
      <charset val="204"/>
    </font>
    <font>
      <b/>
      <sz val="22"/>
      <color theme="9" tint="-0.249977111117893"/>
      <name val="Arial"/>
      <family val="2"/>
      <charset val="204"/>
    </font>
    <font>
      <sz val="22"/>
      <name val="Arial"/>
      <family val="2"/>
      <charset val="204"/>
    </font>
    <font>
      <b/>
      <sz val="14"/>
      <color rgb="FF00B0F0"/>
      <name val="Arial"/>
      <family val="2"/>
      <charset val="204"/>
    </font>
    <font>
      <b/>
      <i/>
      <sz val="26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72"/>
      <name val="Arial"/>
      <family val="2"/>
      <charset val="204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E5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DA65"/>
        <bgColor indexed="64"/>
      </patternFill>
    </fill>
    <fill>
      <patternFill patternType="solid">
        <fgColor rgb="FF7DFF4F"/>
        <bgColor indexed="64"/>
      </patternFill>
    </fill>
    <fill>
      <patternFill patternType="solid">
        <fgColor rgb="FFDDEDFF"/>
        <bgColor indexed="64"/>
      </patternFill>
    </fill>
    <fill>
      <patternFill patternType="solid">
        <fgColor rgb="FFFFFFB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E5C5FF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-0.249977111117893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theme="0" tint="-0.1499984740745262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0" fontId="2" fillId="0" borderId="0"/>
    <xf numFmtId="0" fontId="1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630">
    <xf numFmtId="0" fontId="0" fillId="0" borderId="0" xfId="0"/>
    <xf numFmtId="0" fontId="0" fillId="2" borderId="0" xfId="0" applyFill="1"/>
    <xf numFmtId="0" fontId="9" fillId="2" borderId="0" xfId="0" applyFont="1" applyFill="1"/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/>
    <xf numFmtId="0" fontId="0" fillId="0" borderId="0" xfId="0" applyAlignment="1">
      <alignment horizontal="center"/>
    </xf>
    <xf numFmtId="0" fontId="10" fillId="0" borderId="0" xfId="0" applyFont="1" applyBorder="1" applyAlignment="1">
      <alignment vertical="center" wrapText="1"/>
    </xf>
    <xf numFmtId="0" fontId="5" fillId="0" borderId="0" xfId="0" applyFont="1"/>
    <xf numFmtId="0" fontId="0" fillId="0" borderId="0" xfId="0" applyFill="1"/>
    <xf numFmtId="0" fontId="0" fillId="0" borderId="0" xfId="0" applyAlignment="1">
      <alignment horizontal="left"/>
    </xf>
    <xf numFmtId="0" fontId="6" fillId="0" borderId="12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0" borderId="18" xfId="0" applyFont="1" applyFill="1" applyBorder="1" applyAlignment="1">
      <alignment horizontal="center" vertical="center"/>
    </xf>
    <xf numFmtId="0" fontId="6" fillId="0" borderId="23" xfId="0" applyFont="1" applyFill="1" applyBorder="1" applyAlignment="1">
      <alignment horizontal="center" vertical="center"/>
    </xf>
    <xf numFmtId="0" fontId="7" fillId="0" borderId="13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1" fontId="8" fillId="0" borderId="13" xfId="0" applyNumberFormat="1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1" fontId="8" fillId="0" borderId="16" xfId="0" applyNumberFormat="1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1" fontId="8" fillId="0" borderId="11" xfId="0" applyNumberFormat="1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left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left" vertical="center" wrapText="1"/>
    </xf>
    <xf numFmtId="0" fontId="5" fillId="0" borderId="16" xfId="0" applyFont="1" applyFill="1" applyBorder="1" applyAlignment="1">
      <alignment horizontal="left" vertical="center" wrapText="1"/>
    </xf>
    <xf numFmtId="0" fontId="3" fillId="4" borderId="0" xfId="0" applyFont="1" applyFill="1" applyAlignment="1">
      <alignment horizontal="left" vertical="center"/>
    </xf>
    <xf numFmtId="0" fontId="0" fillId="4" borderId="0" xfId="0" applyFill="1" applyAlignment="1">
      <alignment horizontal="center" vertical="center"/>
    </xf>
    <xf numFmtId="0" fontId="0" fillId="4" borderId="0" xfId="0" applyFill="1" applyAlignment="1">
      <alignment horizontal="center"/>
    </xf>
    <xf numFmtId="0" fontId="11" fillId="4" borderId="0" xfId="0" applyFont="1" applyFill="1" applyAlignment="1">
      <alignment horizontal="left"/>
    </xf>
    <xf numFmtId="0" fontId="0" fillId="4" borderId="0" xfId="0" applyFill="1"/>
    <xf numFmtId="0" fontId="0" fillId="4" borderId="0" xfId="0" applyFill="1" applyAlignment="1">
      <alignment horizontal="left" vertical="center"/>
    </xf>
    <xf numFmtId="0" fontId="3" fillId="5" borderId="0" xfId="0" applyFont="1" applyFill="1" applyAlignment="1">
      <alignment horizontal="left" vertical="center"/>
    </xf>
    <xf numFmtId="0" fontId="0" fillId="5" borderId="0" xfId="0" applyFill="1" applyAlignment="1">
      <alignment horizontal="center" vertical="center"/>
    </xf>
    <xf numFmtId="0" fontId="0" fillId="5" borderId="0" xfId="0" applyFill="1" applyAlignment="1">
      <alignment horizontal="center"/>
    </xf>
    <xf numFmtId="0" fontId="0" fillId="5" borderId="0" xfId="0" applyFill="1"/>
    <xf numFmtId="0" fontId="0" fillId="5" borderId="0" xfId="0" applyFill="1" applyAlignment="1">
      <alignment horizontal="left" vertical="center"/>
    </xf>
    <xf numFmtId="0" fontId="3" fillId="6" borderId="0" xfId="0" applyFont="1" applyFill="1" applyAlignment="1">
      <alignment horizontal="left" vertical="center"/>
    </xf>
    <xf numFmtId="0" fontId="0" fillId="6" borderId="0" xfId="0" applyFill="1" applyAlignment="1">
      <alignment horizontal="center" vertical="center"/>
    </xf>
    <xf numFmtId="0" fontId="0" fillId="6" borderId="0" xfId="0" applyFill="1" applyAlignment="1">
      <alignment horizontal="left" vertical="center"/>
    </xf>
    <xf numFmtId="0" fontId="0" fillId="6" borderId="0" xfId="0" applyFill="1"/>
    <xf numFmtId="0" fontId="3" fillId="6" borderId="0" xfId="0" applyFont="1" applyFill="1" applyAlignment="1">
      <alignment horizontal="center" vertical="center"/>
    </xf>
    <xf numFmtId="0" fontId="0" fillId="3" borderId="0" xfId="0" applyFill="1" applyAlignment="1">
      <alignment horizontal="left" vertical="center"/>
    </xf>
    <xf numFmtId="0" fontId="0" fillId="3" borderId="0" xfId="0" applyFill="1" applyAlignment="1">
      <alignment horizontal="center" vertical="center"/>
    </xf>
    <xf numFmtId="0" fontId="0" fillId="3" borderId="0" xfId="0" applyFill="1" applyAlignment="1">
      <alignment horizontal="center"/>
    </xf>
    <xf numFmtId="0" fontId="0" fillId="3" borderId="0" xfId="0" applyFill="1"/>
    <xf numFmtId="0" fontId="3" fillId="3" borderId="0" xfId="0" applyFont="1" applyFill="1" applyAlignment="1">
      <alignment horizontal="left" vertical="center"/>
    </xf>
    <xf numFmtId="0" fontId="5" fillId="0" borderId="13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left" vertical="center" wrapText="1"/>
    </xf>
    <xf numFmtId="0" fontId="5" fillId="0" borderId="16" xfId="0" applyFont="1" applyBorder="1" applyAlignment="1">
      <alignment horizontal="left" vertical="center" wrapText="1"/>
    </xf>
    <xf numFmtId="0" fontId="7" fillId="0" borderId="16" xfId="0" applyFont="1" applyFill="1" applyBorder="1" applyAlignment="1">
      <alignment horizontal="center" vertical="center" wrapText="1"/>
    </xf>
    <xf numFmtId="0" fontId="0" fillId="0" borderId="0" xfId="0" applyBorder="1"/>
    <xf numFmtId="0" fontId="8" fillId="0" borderId="13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left" vertical="center" wrapText="1"/>
    </xf>
    <xf numFmtId="0" fontId="5" fillId="0" borderId="16" xfId="0" applyFont="1" applyBorder="1" applyAlignment="1">
      <alignment horizontal="left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5" fillId="0" borderId="11" xfId="0" applyFont="1" applyBorder="1" applyAlignment="1">
      <alignment horizontal="left" vertical="center" wrapText="1"/>
    </xf>
    <xf numFmtId="0" fontId="5" fillId="0" borderId="13" xfId="0" applyFont="1" applyFill="1" applyBorder="1" applyAlignment="1">
      <alignment horizontal="left" vertical="center" wrapText="1"/>
    </xf>
    <xf numFmtId="0" fontId="5" fillId="0" borderId="16" xfId="0" applyFont="1" applyFill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 wrapText="1"/>
    </xf>
    <xf numFmtId="0" fontId="3" fillId="3" borderId="0" xfId="0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5" borderId="0" xfId="0" applyFill="1" applyAlignment="1">
      <alignment vertical="center"/>
    </xf>
    <xf numFmtId="0" fontId="0" fillId="0" borderId="0" xfId="0" applyAlignment="1">
      <alignment vertical="center"/>
    </xf>
    <xf numFmtId="0" fontId="3" fillId="6" borderId="0" xfId="0" applyFont="1" applyFill="1" applyAlignment="1">
      <alignment vertical="center"/>
    </xf>
    <xf numFmtId="0" fontId="12" fillId="0" borderId="13" xfId="0" applyFont="1" applyFill="1" applyBorder="1" applyAlignment="1">
      <alignment horizontal="center" vertical="center" wrapText="1"/>
    </xf>
    <xf numFmtId="0" fontId="12" fillId="0" borderId="11" xfId="0" applyFont="1" applyFill="1" applyBorder="1" applyAlignment="1">
      <alignment horizontal="center" vertical="center" wrapText="1"/>
    </xf>
    <xf numFmtId="0" fontId="12" fillId="0" borderId="16" xfId="0" applyFont="1" applyFill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3" borderId="0" xfId="0" applyFont="1" applyFill="1" applyAlignment="1">
      <alignment vertical="center"/>
    </xf>
    <xf numFmtId="0" fontId="15" fillId="0" borderId="0" xfId="0" applyFont="1"/>
    <xf numFmtId="0" fontId="3" fillId="4" borderId="0" xfId="0" applyFont="1" applyFill="1" applyAlignment="1">
      <alignment horizontal="center" vertical="center"/>
    </xf>
    <xf numFmtId="49" fontId="12" fillId="0" borderId="13" xfId="0" applyNumberFormat="1" applyFont="1" applyFill="1" applyBorder="1" applyAlignment="1">
      <alignment horizontal="center" vertical="center" wrapText="1"/>
    </xf>
    <xf numFmtId="1" fontId="17" fillId="0" borderId="13" xfId="0" applyNumberFormat="1" applyFont="1" applyFill="1" applyBorder="1" applyAlignment="1">
      <alignment horizontal="center" vertical="center" wrapText="1"/>
    </xf>
    <xf numFmtId="1" fontId="17" fillId="0" borderId="11" xfId="0" applyNumberFormat="1" applyFont="1" applyFill="1" applyBorder="1" applyAlignment="1">
      <alignment horizontal="center" vertical="center" wrapText="1"/>
    </xf>
    <xf numFmtId="1" fontId="17" fillId="0" borderId="16" xfId="0" applyNumberFormat="1" applyFont="1" applyFill="1" applyBorder="1" applyAlignment="1">
      <alignment horizontal="center" vertical="center" wrapText="1"/>
    </xf>
    <xf numFmtId="0" fontId="17" fillId="0" borderId="13" xfId="0" applyFont="1" applyFill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0" fontId="17" fillId="0" borderId="16" xfId="0" applyFont="1" applyFill="1" applyBorder="1" applyAlignment="1">
      <alignment horizontal="center" vertical="center" wrapText="1"/>
    </xf>
    <xf numFmtId="0" fontId="0" fillId="7" borderId="0" xfId="0" applyFill="1"/>
    <xf numFmtId="0" fontId="4" fillId="7" borderId="0" xfId="0" applyFont="1" applyFill="1"/>
    <xf numFmtId="0" fontId="17" fillId="0" borderId="13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0" fontId="19" fillId="0" borderId="0" xfId="0" applyFont="1"/>
    <xf numFmtId="1" fontId="17" fillId="0" borderId="13" xfId="0" applyNumberFormat="1" applyFont="1" applyBorder="1" applyAlignment="1">
      <alignment horizontal="center" vertical="center" wrapText="1"/>
    </xf>
    <xf numFmtId="1" fontId="17" fillId="0" borderId="16" xfId="0" applyNumberFormat="1" applyFont="1" applyBorder="1" applyAlignment="1">
      <alignment horizontal="center" vertical="center" wrapText="1"/>
    </xf>
    <xf numFmtId="0" fontId="20" fillId="7" borderId="3" xfId="0" applyFont="1" applyFill="1" applyBorder="1" applyAlignment="1">
      <alignment horizontal="center" vertical="center" wrapText="1"/>
    </xf>
    <xf numFmtId="164" fontId="20" fillId="7" borderId="3" xfId="0" applyNumberFormat="1" applyFont="1" applyFill="1" applyBorder="1" applyAlignment="1">
      <alignment horizontal="center" vertical="center" wrapText="1"/>
    </xf>
    <xf numFmtId="0" fontId="20" fillId="7" borderId="13" xfId="0" applyFont="1" applyFill="1" applyBorder="1" applyAlignment="1">
      <alignment horizontal="center" vertical="center" wrapText="1"/>
    </xf>
    <xf numFmtId="0" fontId="20" fillId="7" borderId="26" xfId="0" applyFont="1" applyFill="1" applyBorder="1" applyAlignment="1">
      <alignment horizontal="center" vertical="center" wrapText="1"/>
    </xf>
    <xf numFmtId="0" fontId="20" fillId="7" borderId="28" xfId="0" applyFont="1" applyFill="1" applyBorder="1" applyAlignment="1">
      <alignment horizontal="center" vertical="center" wrapText="1"/>
    </xf>
    <xf numFmtId="0" fontId="20" fillId="7" borderId="27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vertical="center"/>
    </xf>
    <xf numFmtId="0" fontId="8" fillId="0" borderId="13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left" vertical="center" wrapText="1"/>
    </xf>
    <xf numFmtId="0" fontId="5" fillId="0" borderId="16" xfId="0" applyFont="1" applyBorder="1" applyAlignment="1">
      <alignment horizontal="left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5" fillId="0" borderId="11" xfId="0" applyFont="1" applyBorder="1" applyAlignment="1">
      <alignment horizontal="left" vertical="center" wrapText="1"/>
    </xf>
    <xf numFmtId="0" fontId="5" fillId="0" borderId="13" xfId="0" applyFont="1" applyFill="1" applyBorder="1" applyAlignment="1">
      <alignment horizontal="left" vertical="center" wrapText="1"/>
    </xf>
    <xf numFmtId="0" fontId="5" fillId="0" borderId="16" xfId="0" applyFont="1" applyFill="1" applyBorder="1" applyAlignment="1">
      <alignment horizontal="left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center" vertical="center" wrapText="1"/>
    </xf>
    <xf numFmtId="0" fontId="9" fillId="0" borderId="15" xfId="0" applyFont="1" applyFill="1" applyBorder="1" applyAlignment="1">
      <alignment horizontal="center" vertical="center" wrapText="1"/>
    </xf>
    <xf numFmtId="0" fontId="3" fillId="5" borderId="0" xfId="0" applyFont="1" applyFill="1" applyAlignment="1">
      <alignment vertical="center"/>
    </xf>
    <xf numFmtId="0" fontId="8" fillId="0" borderId="11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left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5" fillId="0" borderId="11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left" vertical="center" wrapText="1"/>
    </xf>
    <xf numFmtId="0" fontId="20" fillId="7" borderId="3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5" fillId="0" borderId="11" xfId="0" applyFont="1" applyBorder="1" applyAlignment="1">
      <alignment horizontal="left" vertical="center" wrapText="1"/>
    </xf>
    <xf numFmtId="0" fontId="5" fillId="0" borderId="16" xfId="0" applyFont="1" applyBorder="1" applyAlignment="1">
      <alignment horizontal="left" vertical="center" wrapText="1"/>
    </xf>
    <xf numFmtId="0" fontId="5" fillId="0" borderId="11" xfId="0" applyFont="1" applyFill="1" applyBorder="1" applyAlignment="1">
      <alignment horizontal="left" vertical="center" wrapText="1"/>
    </xf>
    <xf numFmtId="0" fontId="5" fillId="0" borderId="13" xfId="0" applyFont="1" applyBorder="1" applyAlignment="1">
      <alignment horizontal="left" vertical="center" wrapText="1"/>
    </xf>
    <xf numFmtId="0" fontId="5" fillId="0" borderId="16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left" vertical="center" wrapText="1"/>
    </xf>
    <xf numFmtId="0" fontId="6" fillId="0" borderId="19" xfId="0" applyFont="1" applyFill="1" applyBorder="1" applyAlignment="1">
      <alignment horizontal="center" vertical="center"/>
    </xf>
    <xf numFmtId="0" fontId="5" fillId="0" borderId="11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0" fillId="9" borderId="0" xfId="0" applyFill="1"/>
    <xf numFmtId="0" fontId="5" fillId="0" borderId="13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left" vertical="center" wrapText="1"/>
    </xf>
    <xf numFmtId="0" fontId="5" fillId="0" borderId="16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20" fillId="7" borderId="3" xfId="0" applyFont="1" applyFill="1" applyBorder="1" applyAlignment="1">
      <alignment horizontal="center" vertical="center" wrapText="1"/>
    </xf>
    <xf numFmtId="0" fontId="0" fillId="10" borderId="0" xfId="0" applyFill="1"/>
    <xf numFmtId="0" fontId="0" fillId="0" borderId="0" xfId="0" applyFill="1" applyAlignment="1">
      <alignment horizont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/>
    </xf>
    <xf numFmtId="0" fontId="5" fillId="0" borderId="13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left" vertical="center" wrapText="1"/>
    </xf>
    <xf numFmtId="0" fontId="5" fillId="0" borderId="16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6" fillId="0" borderId="37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24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25" xfId="0" applyFont="1" applyFill="1" applyBorder="1" applyAlignment="1">
      <alignment horizontal="center" vertical="center" wrapText="1"/>
    </xf>
    <xf numFmtId="0" fontId="9" fillId="0" borderId="24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9" fillId="0" borderId="25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left"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3" fillId="6" borderId="0" xfId="0" applyFont="1" applyFill="1" applyAlignment="1">
      <alignment horizontal="right" vertical="center"/>
    </xf>
    <xf numFmtId="0" fontId="6" fillId="0" borderId="24" xfId="0" applyFont="1" applyFill="1" applyBorder="1" applyAlignment="1">
      <alignment horizontal="center" vertical="center"/>
    </xf>
    <xf numFmtId="0" fontId="0" fillId="4" borderId="0" xfId="0" applyNumberFormat="1" applyFill="1"/>
    <xf numFmtId="0" fontId="3" fillId="8" borderId="0" xfId="0" applyFont="1" applyFill="1" applyAlignment="1">
      <alignment horizontal="right" vertical="center"/>
    </xf>
    <xf numFmtId="0" fontId="3" fillId="3" borderId="0" xfId="0" applyFont="1" applyFill="1" applyAlignment="1">
      <alignment horizontal="right" vertical="center"/>
    </xf>
    <xf numFmtId="0" fontId="3" fillId="5" borderId="0" xfId="0" applyFont="1" applyFill="1" applyAlignment="1">
      <alignment horizontal="right" vertical="center"/>
    </xf>
    <xf numFmtId="0" fontId="3" fillId="9" borderId="0" xfId="0" applyFont="1" applyFill="1" applyAlignment="1">
      <alignment horizontal="right" vertical="center"/>
    </xf>
    <xf numFmtId="0" fontId="3" fillId="10" borderId="0" xfId="0" applyFont="1" applyFill="1" applyAlignment="1">
      <alignment horizontal="right" vertical="center"/>
    </xf>
    <xf numFmtId="0" fontId="6" fillId="0" borderId="31" xfId="0" applyFont="1" applyFill="1" applyBorder="1" applyAlignment="1">
      <alignment horizontal="center" vertical="center" wrapText="1"/>
    </xf>
    <xf numFmtId="0" fontId="6" fillId="0" borderId="32" xfId="0" applyFont="1" applyFill="1" applyBorder="1" applyAlignment="1">
      <alignment horizontal="center" vertical="center" wrapText="1"/>
    </xf>
    <xf numFmtId="0" fontId="6" fillId="0" borderId="33" xfId="0" applyFont="1" applyFill="1" applyBorder="1" applyAlignment="1">
      <alignment horizontal="center" vertical="center" wrapText="1"/>
    </xf>
    <xf numFmtId="0" fontId="3" fillId="11" borderId="0" xfId="0" applyFont="1" applyFill="1" applyAlignment="1">
      <alignment horizontal="left" vertical="center"/>
    </xf>
    <xf numFmtId="0" fontId="0" fillId="11" borderId="0" xfId="0" applyFill="1" applyAlignment="1">
      <alignment horizontal="center" vertical="center"/>
    </xf>
    <xf numFmtId="0" fontId="3" fillId="11" borderId="0" xfId="0" applyFont="1" applyFill="1" applyAlignment="1">
      <alignment horizontal="right" vertical="center"/>
    </xf>
    <xf numFmtId="0" fontId="0" fillId="11" borderId="0" xfId="0" applyFill="1" applyAlignment="1">
      <alignment horizontal="left" vertical="center"/>
    </xf>
    <xf numFmtId="1" fontId="17" fillId="0" borderId="11" xfId="0" applyNumberFormat="1" applyFont="1" applyBorder="1" applyAlignment="1">
      <alignment horizontal="center" vertical="center" wrapText="1"/>
    </xf>
    <xf numFmtId="0" fontId="5" fillId="0" borderId="13" xfId="0" applyFont="1" applyBorder="1" applyAlignment="1">
      <alignment horizontal="left"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0" fontId="0" fillId="9" borderId="0" xfId="0" applyFill="1" applyAlignment="1">
      <alignment horizontal="center" vertical="center"/>
    </xf>
    <xf numFmtId="0" fontId="0" fillId="10" borderId="0" xfId="0" applyFill="1" applyAlignment="1">
      <alignment horizontal="center" vertical="center"/>
    </xf>
    <xf numFmtId="0" fontId="0" fillId="6" borderId="0" xfId="0" applyFill="1" applyAlignment="1">
      <alignment horizontal="center"/>
    </xf>
    <xf numFmtId="0" fontId="0" fillId="11" borderId="0" xfId="0" applyFill="1" applyAlignment="1">
      <alignment horizontal="center"/>
    </xf>
    <xf numFmtId="0" fontId="0" fillId="9" borderId="0" xfId="0" applyFill="1" applyAlignment="1">
      <alignment horizontal="center"/>
    </xf>
    <xf numFmtId="0" fontId="0" fillId="10" borderId="0" xfId="0" applyFill="1" applyAlignment="1">
      <alignment horizontal="center"/>
    </xf>
    <xf numFmtId="0" fontId="0" fillId="6" borderId="0" xfId="0" applyFill="1" applyAlignment="1">
      <alignment vertical="center"/>
    </xf>
    <xf numFmtId="0" fontId="0" fillId="11" borderId="0" xfId="0" applyFill="1" applyAlignment="1">
      <alignment vertical="center"/>
    </xf>
    <xf numFmtId="0" fontId="0" fillId="9" borderId="0" xfId="0" applyFill="1" applyAlignment="1"/>
    <xf numFmtId="0" fontId="0" fillId="10" borderId="0" xfId="0" applyFill="1" applyAlignment="1"/>
    <xf numFmtId="0" fontId="11" fillId="4" borderId="0" xfId="0" applyFont="1" applyFill="1" applyAlignment="1"/>
    <xf numFmtId="0" fontId="3" fillId="4" borderId="0" xfId="0" applyFont="1" applyFill="1" applyAlignment="1"/>
    <xf numFmtId="0" fontId="0" fillId="4" borderId="0" xfId="0" applyFill="1" applyAlignment="1"/>
    <xf numFmtId="0" fontId="0" fillId="3" borderId="0" xfId="0" applyFill="1" applyAlignment="1"/>
    <xf numFmtId="0" fontId="3" fillId="3" borderId="0" xfId="0" applyFont="1" applyFill="1" applyAlignment="1"/>
    <xf numFmtId="3" fontId="0" fillId="6" borderId="0" xfId="0" applyNumberFormat="1" applyFill="1" applyAlignment="1">
      <alignment vertical="center"/>
    </xf>
    <xf numFmtId="0" fontId="0" fillId="5" borderId="0" xfId="0" applyFill="1" applyAlignment="1"/>
    <xf numFmtId="0" fontId="3" fillId="5" borderId="0" xfId="0" applyFont="1" applyFill="1" applyAlignment="1"/>
    <xf numFmtId="0" fontId="3" fillId="11" borderId="0" xfId="0" applyFont="1" applyFill="1" applyAlignment="1">
      <alignment vertical="center"/>
    </xf>
    <xf numFmtId="0" fontId="14" fillId="11" borderId="0" xfId="0" applyFont="1" applyFill="1" applyAlignment="1">
      <alignment vertical="center"/>
    </xf>
    <xf numFmtId="0" fontId="0" fillId="0" borderId="0" xfId="0" applyFill="1" applyAlignment="1"/>
    <xf numFmtId="0" fontId="0" fillId="0" borderId="0" xfId="0" applyAlignment="1"/>
    <xf numFmtId="0" fontId="5" fillId="0" borderId="11" xfId="0" applyFont="1" applyBorder="1" applyAlignment="1">
      <alignment horizontal="left" vertical="center" wrapText="1"/>
    </xf>
    <xf numFmtId="0" fontId="5" fillId="0" borderId="16" xfId="0" applyFont="1" applyBorder="1" applyAlignment="1">
      <alignment horizontal="left" vertical="center" wrapText="1"/>
    </xf>
    <xf numFmtId="0" fontId="5" fillId="0" borderId="13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0" fillId="3" borderId="0" xfId="0" applyFill="1" applyBorder="1" applyAlignment="1">
      <alignment horizontal="left" vertical="center"/>
    </xf>
    <xf numFmtId="0" fontId="0" fillId="3" borderId="0" xfId="0" applyFill="1" applyBorder="1" applyAlignment="1">
      <alignment horizontal="center" vertical="center"/>
    </xf>
    <xf numFmtId="0" fontId="0" fillId="3" borderId="0" xfId="0" applyFill="1" applyBorder="1" applyAlignment="1">
      <alignment horizontal="center"/>
    </xf>
    <xf numFmtId="0" fontId="3" fillId="3" borderId="0" xfId="0" applyFont="1" applyFill="1" applyBorder="1" applyAlignment="1">
      <alignment horizontal="left"/>
    </xf>
    <xf numFmtId="0" fontId="3" fillId="3" borderId="0" xfId="0" applyFont="1" applyFill="1" applyBorder="1" applyAlignment="1">
      <alignment vertical="center"/>
    </xf>
    <xf numFmtId="0" fontId="0" fillId="3" borderId="0" xfId="0" applyFill="1" applyBorder="1" applyAlignment="1"/>
    <xf numFmtId="0" fontId="3" fillId="3" borderId="0" xfId="0" applyFont="1" applyFill="1" applyBorder="1" applyAlignment="1"/>
    <xf numFmtId="0" fontId="0" fillId="3" borderId="0" xfId="0" applyFill="1" applyBorder="1" applyAlignment="1">
      <alignment vertical="center"/>
    </xf>
    <xf numFmtId="0" fontId="3" fillId="3" borderId="0" xfId="0" applyFont="1" applyFill="1" applyBorder="1" applyAlignment="1">
      <alignment horizontal="right" vertical="center"/>
    </xf>
    <xf numFmtId="0" fontId="3" fillId="8" borderId="0" xfId="0" applyFont="1" applyFill="1" applyBorder="1" applyAlignment="1">
      <alignment horizontal="right" vertical="center"/>
    </xf>
    <xf numFmtId="0" fontId="0" fillId="3" borderId="0" xfId="0" applyFill="1" applyBorder="1"/>
    <xf numFmtId="0" fontId="0" fillId="5" borderId="0" xfId="0" applyFill="1" applyAlignment="1">
      <alignment horizontal="right" vertical="center"/>
    </xf>
    <xf numFmtId="0" fontId="0" fillId="4" borderId="0" xfId="0" applyFill="1" applyBorder="1"/>
    <xf numFmtId="0" fontId="0" fillId="4" borderId="0" xfId="0" applyNumberFormat="1" applyFill="1" applyBorder="1"/>
    <xf numFmtId="0" fontId="5" fillId="0" borderId="11" xfId="0" applyFont="1" applyBorder="1" applyAlignment="1">
      <alignment horizontal="left" vertical="center" wrapText="1"/>
    </xf>
    <xf numFmtId="0" fontId="5" fillId="0" borderId="13" xfId="0" applyFont="1" applyBorder="1" applyAlignment="1">
      <alignment horizontal="left" vertical="center" wrapText="1"/>
    </xf>
    <xf numFmtId="0" fontId="5" fillId="0" borderId="16" xfId="0" applyFont="1" applyBorder="1" applyAlignment="1">
      <alignment horizontal="left" vertical="center" wrapText="1"/>
    </xf>
    <xf numFmtId="0" fontId="20" fillId="7" borderId="3" xfId="0" applyFont="1" applyFill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3" fillId="12" borderId="0" xfId="0" applyFont="1" applyFill="1" applyAlignment="1">
      <alignment horizontal="right" vertical="center"/>
    </xf>
    <xf numFmtId="0" fontId="0" fillId="13" borderId="0" xfId="0" applyFill="1"/>
    <xf numFmtId="0" fontId="0" fillId="13" borderId="0" xfId="0" applyFill="1" applyAlignment="1">
      <alignment horizontal="center"/>
    </xf>
    <xf numFmtId="0" fontId="0" fillId="14" borderId="0" xfId="0" applyFill="1"/>
    <xf numFmtId="0" fontId="8" fillId="0" borderId="11" xfId="0" applyFont="1" applyFill="1" applyBorder="1" applyAlignment="1">
      <alignment horizontal="center" vertical="center" wrapText="1"/>
    </xf>
    <xf numFmtId="0" fontId="5" fillId="0" borderId="11" xfId="0" applyFont="1" applyBorder="1" applyAlignment="1">
      <alignment horizontal="left"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left" vertical="center" wrapText="1"/>
    </xf>
    <xf numFmtId="0" fontId="5" fillId="0" borderId="16" xfId="0" applyFont="1" applyBorder="1" applyAlignment="1">
      <alignment horizontal="left" vertical="center" wrapText="1"/>
    </xf>
    <xf numFmtId="0" fontId="20" fillId="7" borderId="3" xfId="0" applyFont="1" applyFill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left" vertical="center" wrapText="1"/>
    </xf>
    <xf numFmtId="0" fontId="5" fillId="0" borderId="16" xfId="0" applyFont="1" applyFill="1" applyBorder="1" applyAlignment="1">
      <alignment horizontal="left" vertical="center" wrapText="1"/>
    </xf>
    <xf numFmtId="0" fontId="5" fillId="0" borderId="11" xfId="0" applyFont="1" applyFill="1" applyBorder="1" applyAlignment="1">
      <alignment horizontal="left" vertical="center" wrapText="1"/>
    </xf>
    <xf numFmtId="0" fontId="5" fillId="0" borderId="11" xfId="0" applyFont="1" applyBorder="1" applyAlignment="1">
      <alignment horizontal="left" vertical="center" wrapText="1"/>
    </xf>
    <xf numFmtId="0" fontId="5" fillId="0" borderId="16" xfId="0" applyFont="1" applyBorder="1" applyAlignment="1">
      <alignment horizontal="left" vertical="center" wrapText="1"/>
    </xf>
    <xf numFmtId="0" fontId="5" fillId="0" borderId="13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22" fillId="12" borderId="0" xfId="0" applyFont="1" applyFill="1" applyAlignment="1">
      <alignment horizontal="right" vertical="center"/>
    </xf>
    <xf numFmtId="0" fontId="22" fillId="8" borderId="0" xfId="0" applyFont="1" applyFill="1" applyBorder="1" applyAlignment="1">
      <alignment horizontal="right" vertical="center"/>
    </xf>
    <xf numFmtId="0" fontId="6" fillId="0" borderId="13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horizontal="center" vertical="center"/>
    </xf>
    <xf numFmtId="0" fontId="14" fillId="0" borderId="14" xfId="0" applyFont="1" applyFill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vertical="center" wrapText="1"/>
    </xf>
    <xf numFmtId="0" fontId="5" fillId="0" borderId="11" xfId="0" applyFont="1" applyBorder="1" applyAlignment="1">
      <alignment horizontal="left" vertical="center" wrapText="1"/>
    </xf>
    <xf numFmtId="0" fontId="5" fillId="0" borderId="16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3" fillId="11" borderId="0" xfId="0" applyFont="1" applyFill="1" applyAlignment="1">
      <alignment horizontal="center" vertical="center"/>
    </xf>
    <xf numFmtId="0" fontId="3" fillId="15" borderId="0" xfId="0" applyFont="1" applyFill="1" applyBorder="1" applyAlignment="1">
      <alignment horizontal="left" vertical="center"/>
    </xf>
    <xf numFmtId="0" fontId="0" fillId="15" borderId="0" xfId="0" applyFill="1" applyBorder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Border="1" applyAlignment="1">
      <alignment horizontal="center"/>
    </xf>
    <xf numFmtId="0" fontId="3" fillId="15" borderId="0" xfId="0" applyFont="1" applyFill="1" applyBorder="1" applyAlignment="1">
      <alignment horizontal="center" vertical="center"/>
    </xf>
    <xf numFmtId="0" fontId="11" fillId="15" borderId="0" xfId="0" applyFont="1" applyFill="1" applyBorder="1" applyAlignment="1">
      <alignment horizontal="left"/>
    </xf>
    <xf numFmtId="0" fontId="11" fillId="15" borderId="0" xfId="0" applyFont="1" applyFill="1" applyBorder="1" applyAlignment="1"/>
    <xf numFmtId="0" fontId="3" fillId="15" borderId="0" xfId="0" applyFont="1" applyFill="1" applyBorder="1" applyAlignment="1">
      <alignment vertical="center"/>
    </xf>
    <xf numFmtId="0" fontId="0" fillId="15" borderId="0" xfId="0" applyFill="1" applyBorder="1"/>
    <xf numFmtId="0" fontId="3" fillId="15" borderId="0" xfId="0" applyFont="1" applyFill="1" applyAlignment="1">
      <alignment horizontal="left" vertical="center"/>
    </xf>
    <xf numFmtId="0" fontId="0" fillId="15" borderId="0" xfId="0" applyFill="1" applyAlignment="1">
      <alignment horizontal="center"/>
    </xf>
    <xf numFmtId="0" fontId="11" fillId="15" borderId="0" xfId="0" applyFont="1" applyFill="1" applyAlignment="1"/>
    <xf numFmtId="0" fontId="3" fillId="15" borderId="0" xfId="0" applyFont="1" applyFill="1" applyAlignment="1">
      <alignment vertical="center"/>
    </xf>
    <xf numFmtId="0" fontId="3" fillId="15" borderId="0" xfId="0" applyFont="1" applyFill="1" applyAlignment="1"/>
    <xf numFmtId="0" fontId="0" fillId="15" borderId="0" xfId="0" applyFill="1"/>
    <xf numFmtId="0" fontId="0" fillId="15" borderId="0" xfId="0" applyFill="1" applyAlignment="1"/>
    <xf numFmtId="0" fontId="3" fillId="15" borderId="0" xfId="0" applyFont="1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3" fillId="15" borderId="0" xfId="0" applyFont="1" applyFill="1" applyBorder="1" applyAlignment="1">
      <alignment horizontal="right" vertical="center"/>
    </xf>
    <xf numFmtId="0" fontId="3" fillId="15" borderId="0" xfId="0" applyFont="1" applyFill="1" applyAlignment="1">
      <alignment horizontal="right" vertical="center"/>
    </xf>
    <xf numFmtId="0" fontId="20" fillId="7" borderId="3" xfId="0" applyFont="1" applyFill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11" fillId="4" borderId="0" xfId="0" applyFont="1" applyFill="1" applyAlignment="1">
      <alignment horizontal="center"/>
    </xf>
    <xf numFmtId="0" fontId="11" fillId="15" borderId="0" xfId="0" applyFont="1" applyFill="1" applyBorder="1" applyAlignment="1">
      <alignment horizontal="center" vertical="center"/>
    </xf>
    <xf numFmtId="0" fontId="11" fillId="15" borderId="0" xfId="0" applyFont="1" applyFill="1" applyBorder="1" applyAlignment="1">
      <alignment horizontal="center"/>
    </xf>
    <xf numFmtId="0" fontId="11" fillId="15" borderId="0" xfId="0" applyFont="1" applyFill="1" applyAlignment="1">
      <alignment horizontal="center" vertical="center"/>
    </xf>
    <xf numFmtId="0" fontId="11" fillId="15" borderId="0" xfId="0" applyFont="1" applyFill="1" applyAlignment="1">
      <alignment horizontal="center"/>
    </xf>
    <xf numFmtId="0" fontId="3" fillId="3" borderId="0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11" fillId="15" borderId="0" xfId="0" applyFont="1" applyFill="1" applyBorder="1" applyAlignment="1">
      <alignment horizontal="left" vertical="center"/>
    </xf>
    <xf numFmtId="0" fontId="0" fillId="9" borderId="0" xfId="0" applyFill="1" applyAlignment="1">
      <alignment horizontal="left" vertical="center"/>
    </xf>
    <xf numFmtId="0" fontId="0" fillId="10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3" fillId="12" borderId="0" xfId="0" applyFont="1" applyFill="1" applyAlignment="1">
      <alignment horizontal="left" vertical="center"/>
    </xf>
    <xf numFmtId="0" fontId="0" fillId="12" borderId="0" xfId="0" applyFill="1" applyAlignment="1">
      <alignment horizontal="center" vertical="center"/>
    </xf>
    <xf numFmtId="0" fontId="0" fillId="12" borderId="0" xfId="0" applyFill="1" applyAlignment="1">
      <alignment horizontal="center"/>
    </xf>
    <xf numFmtId="0" fontId="3" fillId="12" borderId="0" xfId="0" applyFont="1" applyFill="1" applyAlignment="1">
      <alignment horizontal="center" vertical="center"/>
    </xf>
    <xf numFmtId="0" fontId="0" fillId="12" borderId="0" xfId="0" applyFill="1" applyAlignment="1">
      <alignment horizontal="left" vertical="center"/>
    </xf>
    <xf numFmtId="0" fontId="0" fillId="12" borderId="0" xfId="0" applyFill="1" applyAlignment="1">
      <alignment vertical="center"/>
    </xf>
    <xf numFmtId="0" fontId="0" fillId="12" borderId="0" xfId="0" applyFill="1"/>
    <xf numFmtId="0" fontId="3" fillId="12" borderId="0" xfId="0" applyFont="1" applyFill="1" applyBorder="1" applyAlignment="1">
      <alignment horizontal="left" vertical="center"/>
    </xf>
    <xf numFmtId="0" fontId="3" fillId="12" borderId="0" xfId="0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0" fontId="0" fillId="4" borderId="0" xfId="0" applyFill="1" applyAlignment="1">
      <alignment horizontal="right"/>
    </xf>
    <xf numFmtId="0" fontId="0" fillId="15" borderId="0" xfId="0" applyFill="1" applyAlignment="1">
      <alignment horizontal="right"/>
    </xf>
    <xf numFmtId="0" fontId="0" fillId="3" borderId="0" xfId="0" applyFill="1" applyAlignment="1">
      <alignment horizontal="right" vertical="center"/>
    </xf>
    <xf numFmtId="0" fontId="0" fillId="6" borderId="0" xfId="0" applyFill="1" applyAlignment="1">
      <alignment horizontal="right"/>
    </xf>
    <xf numFmtId="0" fontId="0" fillId="5" borderId="0" xfId="0" applyFill="1" applyAlignment="1">
      <alignment horizontal="right"/>
    </xf>
    <xf numFmtId="0" fontId="0" fillId="11" borderId="0" xfId="0" applyFill="1" applyAlignment="1">
      <alignment horizontal="right" vertical="center"/>
    </xf>
    <xf numFmtId="0" fontId="0" fillId="9" borderId="0" xfId="0" applyFill="1" applyAlignment="1">
      <alignment horizontal="right"/>
    </xf>
    <xf numFmtId="0" fontId="3" fillId="10" borderId="0" xfId="0" applyFont="1" applyFill="1" applyAlignment="1">
      <alignment horizontal="left" vertical="center"/>
    </xf>
    <xf numFmtId="0" fontId="3" fillId="15" borderId="0" xfId="0" applyFont="1" applyFill="1" applyBorder="1" applyAlignment="1">
      <alignment horizontal="center"/>
    </xf>
    <xf numFmtId="0" fontId="3" fillId="15" borderId="0" xfId="0" applyFont="1" applyFill="1" applyAlignment="1">
      <alignment horizontal="center"/>
    </xf>
    <xf numFmtId="0" fontId="14" fillId="11" borderId="0" xfId="0" applyFont="1" applyFill="1" applyAlignment="1">
      <alignment horizontal="center" vertical="center"/>
    </xf>
    <xf numFmtId="1" fontId="8" fillId="0" borderId="13" xfId="0" applyNumberFormat="1" applyFont="1" applyFill="1" applyBorder="1" applyAlignment="1">
      <alignment horizontal="center" vertical="center" wrapText="1"/>
    </xf>
    <xf numFmtId="1" fontId="8" fillId="0" borderId="11" xfId="0" applyNumberFormat="1" applyFont="1" applyFill="1" applyBorder="1" applyAlignment="1">
      <alignment horizontal="center" vertical="center" wrapText="1"/>
    </xf>
    <xf numFmtId="1" fontId="8" fillId="0" borderId="16" xfId="0" applyNumberFormat="1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left" vertical="center" wrapText="1"/>
    </xf>
    <xf numFmtId="0" fontId="5" fillId="0" borderId="16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0" fillId="13" borderId="0" xfId="0" applyFill="1" applyAlignment="1">
      <alignment horizontal="center" vertical="center"/>
    </xf>
    <xf numFmtId="0" fontId="0" fillId="13" borderId="0" xfId="0" applyFill="1" applyAlignment="1">
      <alignment horizontal="left" vertical="center"/>
    </xf>
    <xf numFmtId="0" fontId="0" fillId="13" borderId="0" xfId="0" applyFill="1" applyAlignment="1"/>
    <xf numFmtId="3" fontId="3" fillId="13" borderId="0" xfId="0" applyNumberFormat="1" applyFont="1" applyFill="1" applyAlignment="1">
      <alignment horizontal="center"/>
    </xf>
    <xf numFmtId="0" fontId="3" fillId="13" borderId="0" xfId="0" applyFont="1" applyFill="1" applyAlignment="1">
      <alignment horizontal="center"/>
    </xf>
    <xf numFmtId="0" fontId="0" fillId="13" borderId="0" xfId="0" applyFill="1" applyAlignment="1">
      <alignment vertical="center"/>
    </xf>
    <xf numFmtId="0" fontId="5" fillId="0" borderId="34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/>
    </xf>
    <xf numFmtId="0" fontId="6" fillId="0" borderId="40" xfId="0" applyFont="1" applyBorder="1" applyAlignment="1">
      <alignment horizontal="center" vertical="center"/>
    </xf>
    <xf numFmtId="0" fontId="8" fillId="0" borderId="41" xfId="0" applyFont="1" applyFill="1" applyBorder="1" applyAlignment="1">
      <alignment horizontal="center" vertical="center" wrapText="1"/>
    </xf>
    <xf numFmtId="0" fontId="5" fillId="0" borderId="41" xfId="0" applyFont="1" applyBorder="1" applyAlignment="1">
      <alignment horizontal="left" vertical="center" wrapText="1"/>
    </xf>
    <xf numFmtId="0" fontId="5" fillId="0" borderId="41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8" fillId="0" borderId="41" xfId="0" applyFont="1" applyBorder="1" applyAlignment="1">
      <alignment horizontal="center" vertical="center" wrapText="1"/>
    </xf>
    <xf numFmtId="1" fontId="17" fillId="0" borderId="41" xfId="0" applyNumberFormat="1" applyFont="1" applyBorder="1" applyAlignment="1">
      <alignment horizontal="center" vertical="center" wrapText="1"/>
    </xf>
    <xf numFmtId="0" fontId="12" fillId="0" borderId="41" xfId="0" applyFont="1" applyBorder="1" applyAlignment="1">
      <alignment horizontal="center" vertical="center" wrapText="1"/>
    </xf>
    <xf numFmtId="0" fontId="17" fillId="0" borderId="41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left" vertical="center" wrapText="1"/>
    </xf>
    <xf numFmtId="0" fontId="5" fillId="0" borderId="16" xfId="0" applyFont="1" applyBorder="1" applyAlignment="1">
      <alignment horizontal="left" vertical="center" wrapText="1"/>
    </xf>
    <xf numFmtId="0" fontId="20" fillId="7" borderId="3" xfId="0" applyFont="1" applyFill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0" fillId="16" borderId="0" xfId="0" applyFill="1"/>
    <xf numFmtId="0" fontId="5" fillId="0" borderId="11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 vertical="center" wrapText="1"/>
    </xf>
    <xf numFmtId="0" fontId="0" fillId="16" borderId="0" xfId="0" applyFill="1" applyAlignment="1">
      <alignment horizontal="center"/>
    </xf>
    <xf numFmtId="0" fontId="8" fillId="0" borderId="13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left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left" vertical="center" wrapText="1"/>
    </xf>
    <xf numFmtId="0" fontId="11" fillId="15" borderId="0" xfId="0" applyFont="1" applyFill="1" applyAlignment="1">
      <alignment horizontal="left"/>
    </xf>
    <xf numFmtId="0" fontId="11" fillId="4" borderId="0" xfId="0" applyFont="1" applyFill="1" applyBorder="1" applyAlignment="1">
      <alignment horizontal="left" vertical="center"/>
    </xf>
    <xf numFmtId="0" fontId="3" fillId="4" borderId="0" xfId="0" applyFont="1" applyFill="1" applyBorder="1" applyAlignment="1">
      <alignment horizontal="left" vertical="center"/>
    </xf>
    <xf numFmtId="0" fontId="20" fillId="7" borderId="3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left" vertical="center"/>
    </xf>
    <xf numFmtId="0" fontId="15" fillId="12" borderId="0" xfId="0" applyFont="1" applyFill="1" applyBorder="1" applyAlignment="1">
      <alignment horizontal="left" vertical="center"/>
    </xf>
    <xf numFmtId="0" fontId="3" fillId="5" borderId="0" xfId="0" applyFont="1" applyFill="1" applyBorder="1" applyAlignment="1">
      <alignment horizontal="left" vertical="center"/>
    </xf>
    <xf numFmtId="0" fontId="3" fillId="17" borderId="0" xfId="0" applyFont="1" applyFill="1" applyBorder="1" applyAlignment="1">
      <alignment horizontal="left" vertical="center"/>
    </xf>
    <xf numFmtId="0" fontId="3" fillId="17" borderId="0" xfId="0" applyFont="1" applyFill="1" applyBorder="1" applyAlignment="1">
      <alignment horizontal="center" vertical="center"/>
    </xf>
    <xf numFmtId="0" fontId="3" fillId="17" borderId="0" xfId="0" applyFont="1" applyFill="1" applyAlignment="1">
      <alignment horizontal="center" vertical="center"/>
    </xf>
    <xf numFmtId="0" fontId="0" fillId="17" borderId="0" xfId="0" applyFill="1" applyAlignment="1">
      <alignment horizontal="center"/>
    </xf>
    <xf numFmtId="0" fontId="3" fillId="9" borderId="0" xfId="0" applyFont="1" applyFill="1" applyAlignment="1">
      <alignment horizontal="left" vertical="center"/>
    </xf>
    <xf numFmtId="0" fontId="8" fillId="0" borderId="16" xfId="0" applyFont="1" applyFill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left" vertical="center" wrapText="1"/>
    </xf>
    <xf numFmtId="0" fontId="5" fillId="0" borderId="16" xfId="0" applyFont="1" applyBorder="1" applyAlignment="1">
      <alignment horizontal="left" vertical="center" wrapText="1"/>
    </xf>
    <xf numFmtId="0" fontId="5" fillId="0" borderId="13" xfId="0" applyFont="1" applyFill="1" applyBorder="1" applyAlignment="1">
      <alignment horizontal="left" vertical="center" wrapText="1"/>
    </xf>
    <xf numFmtId="0" fontId="5" fillId="0" borderId="16" xfId="0" applyFont="1" applyFill="1" applyBorder="1" applyAlignment="1">
      <alignment horizontal="left" vertical="center" wrapText="1"/>
    </xf>
    <xf numFmtId="0" fontId="0" fillId="16" borderId="0" xfId="0" applyFill="1" applyAlignment="1">
      <alignment horizontal="center" vertical="center"/>
    </xf>
    <xf numFmtId="0" fontId="20" fillId="7" borderId="0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left" vertical="center" wrapText="1"/>
    </xf>
    <xf numFmtId="0" fontId="5" fillId="0" borderId="16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left" vertical="center" wrapText="1"/>
    </xf>
    <xf numFmtId="0" fontId="5" fillId="0" borderId="42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1" fontId="17" fillId="0" borderId="3" xfId="0" applyNumberFormat="1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/>
    </xf>
    <xf numFmtId="0" fontId="3" fillId="16" borderId="0" xfId="0" applyFont="1" applyFill="1"/>
    <xf numFmtId="0" fontId="5" fillId="0" borderId="0" xfId="0" applyFont="1" applyAlignment="1"/>
    <xf numFmtId="0" fontId="5" fillId="0" borderId="13" xfId="0" applyFont="1" applyBorder="1" applyAlignment="1">
      <alignment horizontal="left" vertical="center" wrapText="1"/>
    </xf>
    <xf numFmtId="0" fontId="5" fillId="0" borderId="16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left" vertical="center" wrapText="1"/>
    </xf>
    <xf numFmtId="0" fontId="5" fillId="0" borderId="37" xfId="0" applyFont="1" applyBorder="1" applyAlignment="1">
      <alignment horizontal="left" vertical="center" wrapText="1"/>
    </xf>
    <xf numFmtId="0" fontId="5" fillId="0" borderId="21" xfId="0" applyFont="1" applyBorder="1" applyAlignment="1">
      <alignment horizontal="left" vertical="center" wrapText="1"/>
    </xf>
    <xf numFmtId="0" fontId="5" fillId="0" borderId="44" xfId="0" applyFont="1" applyBorder="1" applyAlignment="1">
      <alignment horizontal="left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left" vertical="center" wrapText="1"/>
    </xf>
    <xf numFmtId="0" fontId="5" fillId="0" borderId="47" xfId="0" applyFont="1" applyBorder="1" applyAlignment="1">
      <alignment horizontal="left" vertical="center" wrapText="1"/>
    </xf>
    <xf numFmtId="0" fontId="3" fillId="23" borderId="0" xfId="0" applyFont="1" applyFill="1" applyAlignment="1">
      <alignment horizontal="right" vertical="center"/>
    </xf>
    <xf numFmtId="164" fontId="20" fillId="7" borderId="29" xfId="0" applyNumberFormat="1" applyFont="1" applyFill="1" applyBorder="1" applyAlignment="1">
      <alignment horizontal="center" vertical="center" wrapText="1"/>
    </xf>
    <xf numFmtId="0" fontId="3" fillId="24" borderId="0" xfId="0" applyFont="1" applyFill="1" applyAlignment="1">
      <alignment horizontal="right" vertical="center"/>
    </xf>
    <xf numFmtId="0" fontId="9" fillId="0" borderId="7" xfId="0" applyFont="1" applyFill="1" applyBorder="1" applyAlignment="1">
      <alignment horizontal="left" vertical="center"/>
    </xf>
    <xf numFmtId="0" fontId="9" fillId="0" borderId="25" xfId="0" applyFont="1" applyFill="1" applyBorder="1" applyAlignment="1">
      <alignment horizontal="left" vertical="center"/>
    </xf>
    <xf numFmtId="0" fontId="9" fillId="0" borderId="12" xfId="0" applyFont="1" applyFill="1" applyBorder="1" applyAlignment="1">
      <alignment horizontal="left" vertical="center"/>
    </xf>
    <xf numFmtId="0" fontId="9" fillId="0" borderId="14" xfId="0" applyFont="1" applyFill="1" applyBorder="1" applyAlignment="1">
      <alignment horizontal="left" vertical="center"/>
    </xf>
    <xf numFmtId="0" fontId="9" fillId="0" borderId="15" xfId="0" applyFont="1" applyFill="1" applyBorder="1" applyAlignment="1">
      <alignment horizontal="left" vertical="center"/>
    </xf>
    <xf numFmtId="0" fontId="0" fillId="12" borderId="0" xfId="0" applyFill="1" applyAlignment="1"/>
    <xf numFmtId="0" fontId="22" fillId="12" borderId="0" xfId="0" applyFont="1" applyFill="1" applyBorder="1" applyAlignment="1">
      <alignment horizontal="right" vertical="center"/>
    </xf>
    <xf numFmtId="0" fontId="0" fillId="12" borderId="0" xfId="0" applyFill="1" applyAlignment="1">
      <alignment horizontal="right" vertical="center"/>
    </xf>
    <xf numFmtId="0" fontId="14" fillId="12" borderId="0" xfId="0" applyFont="1" applyFill="1" applyAlignment="1">
      <alignment horizontal="center" vertical="center"/>
    </xf>
    <xf numFmtId="0" fontId="3" fillId="12" borderId="0" xfId="0" applyFont="1" applyFill="1" applyAlignment="1">
      <alignment vertical="center"/>
    </xf>
    <xf numFmtId="0" fontId="3" fillId="13" borderId="0" xfId="0" applyFont="1" applyFill="1" applyAlignment="1">
      <alignment horizontal="center" vertical="center"/>
    </xf>
    <xf numFmtId="0" fontId="5" fillId="0" borderId="13" xfId="0" applyFont="1" applyBorder="1" applyAlignment="1">
      <alignment horizontal="left" vertical="center" wrapText="1"/>
    </xf>
    <xf numFmtId="0" fontId="5" fillId="0" borderId="16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left" vertical="center" wrapText="1"/>
    </xf>
    <xf numFmtId="0" fontId="20" fillId="7" borderId="16" xfId="0" applyFont="1" applyFill="1" applyBorder="1" applyAlignment="1">
      <alignment horizontal="center" vertical="center" wrapText="1"/>
    </xf>
    <xf numFmtId="0" fontId="5" fillId="0" borderId="25" xfId="0" applyFont="1" applyBorder="1" applyAlignment="1">
      <alignment horizontal="left" vertical="center" wrapText="1"/>
    </xf>
    <xf numFmtId="0" fontId="5" fillId="0" borderId="21" xfId="0" applyFont="1" applyBorder="1" applyAlignment="1">
      <alignment horizontal="left" vertical="center" wrapText="1"/>
    </xf>
    <xf numFmtId="0" fontId="5" fillId="0" borderId="44" xfId="0" applyFont="1" applyBorder="1" applyAlignment="1">
      <alignment horizontal="left" vertical="center" wrapText="1"/>
    </xf>
    <xf numFmtId="0" fontId="20" fillId="7" borderId="11" xfId="0" applyFont="1" applyFill="1" applyBorder="1" applyAlignment="1">
      <alignment horizontal="center" vertical="center" wrapText="1"/>
    </xf>
    <xf numFmtId="0" fontId="20" fillId="7" borderId="44" xfId="0" applyFont="1" applyFill="1" applyBorder="1" applyAlignment="1">
      <alignment horizontal="center" vertical="center" wrapText="1"/>
    </xf>
    <xf numFmtId="0" fontId="20" fillId="7" borderId="21" xfId="0" applyFont="1" applyFill="1" applyBorder="1" applyAlignment="1">
      <alignment horizontal="center" vertical="center" wrapText="1"/>
    </xf>
    <xf numFmtId="0" fontId="20" fillId="7" borderId="47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left" vertical="center" wrapText="1"/>
    </xf>
    <xf numFmtId="0" fontId="5" fillId="0" borderId="16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left" vertical="center" wrapText="1"/>
    </xf>
    <xf numFmtId="0" fontId="5" fillId="0" borderId="21" xfId="0" applyFont="1" applyBorder="1" applyAlignment="1">
      <alignment horizontal="left" vertical="center" wrapText="1"/>
    </xf>
    <xf numFmtId="0" fontId="17" fillId="0" borderId="44" xfId="0" applyFont="1" applyBorder="1" applyAlignment="1">
      <alignment horizontal="center" vertical="center" wrapText="1"/>
    </xf>
    <xf numFmtId="0" fontId="17" fillId="0" borderId="21" xfId="0" applyFont="1" applyBorder="1" applyAlignment="1">
      <alignment horizontal="center" vertical="center" wrapText="1"/>
    </xf>
    <xf numFmtId="0" fontId="20" fillId="7" borderId="29" xfId="0" applyFont="1" applyFill="1" applyBorder="1" applyAlignment="1">
      <alignment horizontal="center" vertical="center" wrapText="1"/>
    </xf>
    <xf numFmtId="0" fontId="20" fillId="7" borderId="41" xfId="0" applyFont="1" applyFill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8" fillId="0" borderId="24" xfId="0" applyFont="1" applyBorder="1" applyAlignment="1">
      <alignment horizontal="center" vertical="center" wrapText="1"/>
    </xf>
    <xf numFmtId="1" fontId="17" fillId="0" borderId="24" xfId="0" applyNumberFormat="1" applyFont="1" applyBorder="1" applyAlignment="1">
      <alignment horizontal="center" vertical="center" wrapText="1"/>
    </xf>
    <xf numFmtId="0" fontId="12" fillId="0" borderId="24" xfId="0" applyFont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0" fontId="20" fillId="7" borderId="16" xfId="0" applyFont="1" applyFill="1" applyBorder="1" applyAlignment="1">
      <alignment horizontal="center" vertical="center" wrapText="1"/>
    </xf>
    <xf numFmtId="0" fontId="0" fillId="17" borderId="0" xfId="0" applyFill="1" applyAlignment="1">
      <alignment horizontal="left" vertical="center"/>
    </xf>
    <xf numFmtId="0" fontId="0" fillId="17" borderId="0" xfId="0" applyFill="1" applyAlignment="1">
      <alignment horizontal="center" vertical="center"/>
    </xf>
    <xf numFmtId="0" fontId="3" fillId="17" borderId="0" xfId="0" applyFont="1" applyFill="1" applyAlignment="1">
      <alignment horizontal="left"/>
    </xf>
    <xf numFmtId="0" fontId="3" fillId="17" borderId="0" xfId="0" applyFont="1" applyFill="1" applyAlignment="1">
      <alignment vertical="center"/>
    </xf>
    <xf numFmtId="0" fontId="0" fillId="17" borderId="0" xfId="0" applyFill="1" applyAlignment="1"/>
    <xf numFmtId="0" fontId="3" fillId="17" borderId="0" xfId="0" applyFont="1" applyFill="1" applyAlignment="1"/>
    <xf numFmtId="0" fontId="0" fillId="17" borderId="0" xfId="0" applyFill="1" applyAlignment="1">
      <alignment vertical="center"/>
    </xf>
    <xf numFmtId="0" fontId="0" fillId="17" borderId="0" xfId="0" applyFill="1"/>
    <xf numFmtId="0" fontId="3" fillId="17" borderId="0" xfId="0" applyFont="1" applyFill="1" applyAlignment="1">
      <alignment horizontal="right" vertical="center"/>
    </xf>
    <xf numFmtId="0" fontId="5" fillId="0" borderId="16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left" vertical="center" wrapText="1"/>
    </xf>
    <xf numFmtId="0" fontId="5" fillId="0" borderId="13" xfId="0" applyFont="1" applyBorder="1" applyAlignment="1">
      <alignment horizontal="left" vertical="center" wrapText="1"/>
    </xf>
    <xf numFmtId="0" fontId="5" fillId="0" borderId="16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left" vertical="center" wrapText="1"/>
    </xf>
    <xf numFmtId="0" fontId="5" fillId="0" borderId="13" xfId="0" applyFont="1" applyBorder="1" applyAlignment="1">
      <alignment horizontal="left" vertical="center" wrapText="1"/>
    </xf>
    <xf numFmtId="0" fontId="5" fillId="0" borderId="16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left" vertical="center" wrapText="1"/>
    </xf>
    <xf numFmtId="0" fontId="20" fillId="7" borderId="3" xfId="0" applyFont="1" applyFill="1" applyBorder="1" applyAlignment="1">
      <alignment horizontal="center" vertical="center" wrapText="1"/>
    </xf>
    <xf numFmtId="0" fontId="5" fillId="0" borderId="21" xfId="0" applyFont="1" applyBorder="1" applyAlignment="1">
      <alignment horizontal="left" vertical="center" wrapText="1"/>
    </xf>
    <xf numFmtId="0" fontId="3" fillId="25" borderId="0" xfId="0" applyFont="1" applyFill="1" applyAlignment="1">
      <alignment horizontal="left" vertical="center"/>
    </xf>
    <xf numFmtId="0" fontId="0" fillId="25" borderId="0" xfId="0" applyFill="1" applyAlignment="1">
      <alignment horizontal="center" vertical="center"/>
    </xf>
    <xf numFmtId="0" fontId="3" fillId="25" borderId="0" xfId="0" applyFont="1" applyFill="1" applyAlignment="1">
      <alignment horizontal="center" vertical="center"/>
    </xf>
    <xf numFmtId="0" fontId="15" fillId="25" borderId="0" xfId="0" applyFont="1" applyFill="1" applyBorder="1" applyAlignment="1">
      <alignment horizontal="left" vertical="center"/>
    </xf>
    <xf numFmtId="0" fontId="0" fillId="25" borderId="0" xfId="0" applyFill="1" applyAlignment="1">
      <alignment vertical="center"/>
    </xf>
    <xf numFmtId="0" fontId="0" fillId="25" borderId="0" xfId="0" applyFill="1"/>
    <xf numFmtId="0" fontId="3" fillId="25" borderId="0" xfId="0" applyFont="1" applyFill="1" applyAlignment="1">
      <alignment horizontal="right" vertical="center"/>
    </xf>
    <xf numFmtId="0" fontId="22" fillId="25" borderId="0" xfId="0" applyFont="1" applyFill="1" applyAlignment="1">
      <alignment horizontal="right" vertical="center"/>
    </xf>
    <xf numFmtId="0" fontId="3" fillId="25" borderId="0" xfId="0" applyFont="1" applyFill="1" applyBorder="1" applyAlignment="1">
      <alignment horizontal="left" vertical="center"/>
    </xf>
    <xf numFmtId="0" fontId="3" fillId="25" borderId="0" xfId="0" applyFont="1" applyFill="1" applyAlignment="1">
      <alignment horizontal="center"/>
    </xf>
    <xf numFmtId="0" fontId="5" fillId="0" borderId="11" xfId="0" applyFont="1" applyBorder="1" applyAlignment="1">
      <alignment horizontal="left" vertical="center" wrapText="1"/>
    </xf>
    <xf numFmtId="0" fontId="5" fillId="0" borderId="16" xfId="0" applyFont="1" applyBorder="1" applyAlignment="1">
      <alignment horizontal="left" vertical="center" wrapText="1"/>
    </xf>
    <xf numFmtId="0" fontId="20" fillId="7" borderId="16" xfId="0" applyFont="1" applyFill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left" vertical="center" wrapText="1"/>
    </xf>
    <xf numFmtId="0" fontId="20" fillId="7" borderId="4" xfId="0" applyFont="1" applyFill="1" applyBorder="1" applyAlignment="1">
      <alignment horizontal="center" vertical="center"/>
    </xf>
    <xf numFmtId="0" fontId="16" fillId="0" borderId="17" xfId="0" applyFont="1" applyBorder="1" applyAlignment="1">
      <alignment horizontal="left" vertical="center" wrapText="1"/>
    </xf>
    <xf numFmtId="0" fontId="16" fillId="0" borderId="9" xfId="0" applyFont="1" applyBorder="1" applyAlignment="1">
      <alignment horizontal="left" vertical="center" wrapText="1"/>
    </xf>
    <xf numFmtId="0" fontId="20" fillId="7" borderId="1" xfId="0" applyFont="1" applyFill="1" applyBorder="1" applyAlignment="1">
      <alignment horizontal="center" vertical="center" wrapText="1"/>
    </xf>
    <xf numFmtId="0" fontId="20" fillId="7" borderId="8" xfId="0" applyFont="1" applyFill="1" applyBorder="1" applyAlignment="1">
      <alignment horizontal="center" vertical="center" wrapText="1"/>
    </xf>
    <xf numFmtId="0" fontId="20" fillId="7" borderId="6" xfId="0" applyFont="1" applyFill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left" vertical="center" wrapText="1"/>
    </xf>
    <xf numFmtId="0" fontId="5" fillId="0" borderId="16" xfId="0" applyFont="1" applyBorder="1" applyAlignment="1">
      <alignment horizontal="left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18" xfId="0" applyFont="1" applyFill="1" applyBorder="1" applyAlignment="1">
      <alignment horizontal="center" vertical="center" wrapText="1"/>
    </xf>
    <xf numFmtId="0" fontId="5" fillId="0" borderId="19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0" borderId="21" xfId="0" applyFont="1" applyFill="1" applyBorder="1" applyAlignment="1">
      <alignment horizontal="center" vertical="center" wrapText="1"/>
    </xf>
    <xf numFmtId="0" fontId="21" fillId="7" borderId="34" xfId="0" applyFont="1" applyFill="1" applyBorder="1" applyAlignment="1">
      <alignment horizontal="center" vertical="center" wrapText="1"/>
    </xf>
    <xf numFmtId="0" fontId="21" fillId="7" borderId="35" xfId="0" applyFont="1" applyFill="1" applyBorder="1" applyAlignment="1">
      <alignment horizontal="center" vertical="center" wrapText="1"/>
    </xf>
    <xf numFmtId="0" fontId="21" fillId="7" borderId="36" xfId="0" applyFont="1" applyFill="1" applyBorder="1" applyAlignment="1">
      <alignment horizontal="center" vertical="center" wrapText="1"/>
    </xf>
    <xf numFmtId="0" fontId="13" fillId="4" borderId="9" xfId="0" applyFont="1" applyFill="1" applyBorder="1" applyAlignment="1">
      <alignment horizontal="center" vertical="center" wrapText="1"/>
    </xf>
    <xf numFmtId="0" fontId="20" fillId="7" borderId="3" xfId="0" applyFont="1" applyFill="1" applyBorder="1" applyAlignment="1">
      <alignment horizontal="center" vertical="center"/>
    </xf>
    <xf numFmtId="0" fontId="20" fillId="7" borderId="16" xfId="0" applyFont="1" applyFill="1" applyBorder="1" applyAlignment="1">
      <alignment horizontal="center" vertical="center"/>
    </xf>
    <xf numFmtId="0" fontId="20" fillId="7" borderId="3" xfId="0" applyFont="1" applyFill="1" applyBorder="1" applyAlignment="1">
      <alignment horizontal="center" vertical="center" wrapText="1"/>
    </xf>
    <xf numFmtId="0" fontId="20" fillId="7" borderId="16" xfId="0" applyFont="1" applyFill="1" applyBorder="1" applyAlignment="1">
      <alignment horizontal="center" vertical="center" wrapText="1"/>
    </xf>
    <xf numFmtId="49" fontId="3" fillId="4" borderId="0" xfId="0" applyNumberFormat="1" applyFont="1" applyFill="1" applyAlignment="1">
      <alignment horizontal="right" vertical="center" wrapText="1"/>
    </xf>
    <xf numFmtId="49" fontId="0" fillId="4" borderId="0" xfId="0" applyNumberFormat="1" applyFill="1" applyAlignment="1">
      <alignment horizontal="right" vertical="center" wrapText="1"/>
    </xf>
    <xf numFmtId="0" fontId="5" fillId="0" borderId="0" xfId="0" applyFont="1" applyFill="1" applyBorder="1" applyAlignment="1">
      <alignment horizontal="center"/>
    </xf>
    <xf numFmtId="0" fontId="21" fillId="18" borderId="43" xfId="0" applyFont="1" applyFill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31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20" fillId="7" borderId="37" xfId="0" applyFont="1" applyFill="1" applyBorder="1" applyAlignment="1">
      <alignment horizontal="center" vertical="center" wrapText="1"/>
    </xf>
    <xf numFmtId="0" fontId="20" fillId="7" borderId="24" xfId="0" applyFont="1" applyFill="1" applyBorder="1" applyAlignment="1">
      <alignment horizontal="center" vertical="center" wrapText="1"/>
    </xf>
    <xf numFmtId="0" fontId="20" fillId="7" borderId="0" xfId="0" applyFont="1" applyFill="1" applyBorder="1" applyAlignment="1">
      <alignment horizontal="center" vertical="center" wrapText="1"/>
    </xf>
    <xf numFmtId="0" fontId="20" fillId="7" borderId="7" xfId="0" applyFont="1" applyFill="1" applyBorder="1" applyAlignment="1">
      <alignment horizontal="center" vertical="center" wrapText="1"/>
    </xf>
    <xf numFmtId="0" fontId="20" fillId="7" borderId="38" xfId="0" applyFont="1" applyFill="1" applyBorder="1" applyAlignment="1">
      <alignment horizontal="center" vertical="center" wrapText="1"/>
    </xf>
    <xf numFmtId="0" fontId="20" fillId="7" borderId="25" xfId="0" applyFont="1" applyFill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left" vertical="center" wrapText="1"/>
    </xf>
    <xf numFmtId="0" fontId="5" fillId="0" borderId="31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left" vertical="center" wrapText="1"/>
    </xf>
    <xf numFmtId="0" fontId="16" fillId="0" borderId="17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25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25" xfId="0" applyFont="1" applyBorder="1" applyAlignment="1">
      <alignment horizontal="left" vertical="center" wrapText="1"/>
    </xf>
    <xf numFmtId="0" fontId="8" fillId="0" borderId="21" xfId="0" applyFont="1" applyFill="1" applyBorder="1" applyAlignment="1">
      <alignment horizontal="center" vertical="center" wrapText="1"/>
    </xf>
    <xf numFmtId="0" fontId="8" fillId="0" borderId="47" xfId="0" applyFont="1" applyFill="1" applyBorder="1" applyAlignment="1">
      <alignment horizontal="center" vertical="center" wrapText="1"/>
    </xf>
    <xf numFmtId="49" fontId="3" fillId="22" borderId="0" xfId="0" applyNumberFormat="1" applyFont="1" applyFill="1" applyAlignment="1">
      <alignment horizontal="right" vertical="center" wrapText="1"/>
    </xf>
    <xf numFmtId="49" fontId="0" fillId="22" borderId="0" xfId="0" applyNumberFormat="1" applyFill="1" applyAlignment="1">
      <alignment horizontal="right" vertical="center" wrapText="1"/>
    </xf>
    <xf numFmtId="0" fontId="13" fillId="22" borderId="9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3" fillId="0" borderId="20" xfId="0" applyFont="1" applyFill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49" fontId="3" fillId="20" borderId="0" xfId="0" applyNumberFormat="1" applyFont="1" applyFill="1" applyAlignment="1">
      <alignment horizontal="right" vertical="center" wrapText="1"/>
    </xf>
    <xf numFmtId="49" fontId="0" fillId="20" borderId="0" xfId="0" applyNumberFormat="1" applyFill="1" applyAlignment="1">
      <alignment horizontal="right" vertical="center" wrapText="1"/>
    </xf>
    <xf numFmtId="0" fontId="23" fillId="0" borderId="31" xfId="0" applyFont="1" applyFill="1" applyBorder="1" applyAlignment="1">
      <alignment horizontal="center" vertical="center" wrapText="1"/>
    </xf>
    <xf numFmtId="0" fontId="23" fillId="0" borderId="32" xfId="0" applyFont="1" applyFill="1" applyBorder="1" applyAlignment="1">
      <alignment horizontal="center" vertical="center" wrapText="1"/>
    </xf>
    <xf numFmtId="0" fontId="23" fillId="0" borderId="33" xfId="0" applyFont="1" applyFill="1" applyBorder="1" applyAlignment="1">
      <alignment horizontal="center" vertical="center" wrapText="1"/>
    </xf>
    <xf numFmtId="0" fontId="13" fillId="20" borderId="9" xfId="0" applyFont="1" applyFill="1" applyBorder="1" applyAlignment="1">
      <alignment horizontal="center" vertical="center" wrapText="1"/>
    </xf>
    <xf numFmtId="0" fontId="20" fillId="0" borderId="45" xfId="0" applyFont="1" applyFill="1" applyBorder="1" applyAlignment="1">
      <alignment horizontal="center" vertical="center"/>
    </xf>
    <xf numFmtId="0" fontId="20" fillId="0" borderId="46" xfId="0" applyFont="1" applyFill="1" applyBorder="1" applyAlignment="1">
      <alignment horizontal="center" vertical="center"/>
    </xf>
    <xf numFmtId="0" fontId="20" fillId="0" borderId="48" xfId="0" applyFont="1" applyFill="1" applyBorder="1" applyAlignment="1">
      <alignment horizontal="center" vertical="center"/>
    </xf>
    <xf numFmtId="0" fontId="20" fillId="0" borderId="31" xfId="0" applyFont="1" applyFill="1" applyBorder="1" applyAlignment="1">
      <alignment horizontal="center" vertical="center"/>
    </xf>
    <xf numFmtId="0" fontId="20" fillId="0" borderId="32" xfId="0" applyFont="1" applyFill="1" applyBorder="1" applyAlignment="1">
      <alignment horizontal="center" vertical="center"/>
    </xf>
    <xf numFmtId="0" fontId="20" fillId="0" borderId="33" xfId="0" applyFont="1" applyFill="1" applyBorder="1" applyAlignment="1">
      <alignment horizontal="center" vertical="center"/>
    </xf>
    <xf numFmtId="0" fontId="5" fillId="0" borderId="37" xfId="0" applyFont="1" applyBorder="1" applyAlignment="1">
      <alignment horizontal="left" vertical="center" wrapText="1"/>
    </xf>
    <xf numFmtId="0" fontId="20" fillId="7" borderId="45" xfId="0" applyFont="1" applyFill="1" applyBorder="1" applyAlignment="1">
      <alignment horizontal="center" vertical="center" wrapText="1"/>
    </xf>
    <xf numFmtId="0" fontId="20" fillId="7" borderId="46" xfId="0" applyFont="1" applyFill="1" applyBorder="1" applyAlignment="1">
      <alignment horizontal="center" vertical="center" wrapText="1"/>
    </xf>
    <xf numFmtId="0" fontId="20" fillId="7" borderId="48" xfId="0" applyFont="1" applyFill="1" applyBorder="1" applyAlignment="1">
      <alignment horizontal="center" vertical="center" wrapText="1"/>
    </xf>
    <xf numFmtId="0" fontId="13" fillId="5" borderId="9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0" fontId="5" fillId="0" borderId="13" xfId="0" applyFont="1" applyFill="1" applyBorder="1" applyAlignment="1">
      <alignment horizontal="left" vertical="center" wrapText="1"/>
    </xf>
    <xf numFmtId="0" fontId="5" fillId="0" borderId="11" xfId="0" applyFont="1" applyFill="1" applyBorder="1" applyAlignment="1">
      <alignment horizontal="left" vertical="center" wrapText="1"/>
    </xf>
    <xf numFmtId="0" fontId="5" fillId="0" borderId="16" xfId="0" applyFont="1" applyFill="1" applyBorder="1" applyAlignment="1">
      <alignment horizontal="left" vertical="center" wrapText="1"/>
    </xf>
    <xf numFmtId="49" fontId="3" fillId="17" borderId="0" xfId="0" applyNumberFormat="1" applyFont="1" applyFill="1" applyAlignment="1">
      <alignment horizontal="right" vertical="center" wrapText="1"/>
    </xf>
    <xf numFmtId="49" fontId="0" fillId="17" borderId="0" xfId="0" applyNumberFormat="1" applyFill="1" applyAlignment="1">
      <alignment horizontal="right" vertical="center" wrapText="1"/>
    </xf>
    <xf numFmtId="0" fontId="15" fillId="0" borderId="0" xfId="0" applyFont="1" applyAlignment="1">
      <alignment horizontal="center"/>
    </xf>
    <xf numFmtId="49" fontId="3" fillId="9" borderId="0" xfId="0" applyNumberFormat="1" applyFont="1" applyFill="1" applyAlignment="1">
      <alignment horizontal="right" vertical="center" wrapText="1"/>
    </xf>
    <xf numFmtId="49" fontId="0" fillId="9" borderId="0" xfId="0" applyNumberFormat="1" applyFill="1" applyAlignment="1">
      <alignment horizontal="right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19" borderId="9" xfId="0" applyFont="1" applyFill="1" applyBorder="1" applyAlignment="1">
      <alignment horizontal="center" vertical="center" wrapText="1"/>
    </xf>
    <xf numFmtId="49" fontId="3" fillId="19" borderId="0" xfId="0" applyNumberFormat="1" applyFont="1" applyFill="1" applyAlignment="1">
      <alignment horizontal="right" vertical="center" wrapText="1"/>
    </xf>
    <xf numFmtId="49" fontId="0" fillId="19" borderId="0" xfId="0" applyNumberFormat="1" applyFill="1" applyAlignment="1">
      <alignment horizontal="right" vertical="center" wrapText="1"/>
    </xf>
    <xf numFmtId="0" fontId="16" fillId="0" borderId="2" xfId="0" applyFont="1" applyBorder="1" applyAlignment="1">
      <alignment horizontal="left" vertical="center" wrapText="1"/>
    </xf>
    <xf numFmtId="0" fontId="16" fillId="0" borderId="2" xfId="0" applyFont="1" applyBorder="1" applyAlignment="1">
      <alignment horizontal="left" vertical="center"/>
    </xf>
    <xf numFmtId="49" fontId="3" fillId="16" borderId="0" xfId="0" applyNumberFormat="1" applyFont="1" applyFill="1" applyAlignment="1">
      <alignment horizontal="right" vertical="center" wrapText="1"/>
    </xf>
    <xf numFmtId="49" fontId="0" fillId="16" borderId="0" xfId="0" applyNumberFormat="1" applyFill="1" applyAlignment="1">
      <alignment horizontal="right" vertical="center" wrapText="1"/>
    </xf>
    <xf numFmtId="0" fontId="13" fillId="16" borderId="9" xfId="0" applyFont="1" applyFill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49" fontId="3" fillId="21" borderId="0" xfId="0" applyNumberFormat="1" applyFont="1" applyFill="1" applyAlignment="1">
      <alignment horizontal="right" vertical="center" wrapText="1"/>
    </xf>
    <xf numFmtId="49" fontId="0" fillId="21" borderId="0" xfId="0" applyNumberFormat="1" applyFill="1" applyAlignment="1">
      <alignment horizontal="right" vertical="center" wrapText="1"/>
    </xf>
    <xf numFmtId="0" fontId="13" fillId="21" borderId="9" xfId="0" applyFont="1" applyFill="1" applyBorder="1" applyAlignment="1">
      <alignment horizontal="center" vertical="center" wrapText="1"/>
    </xf>
  </cellXfs>
  <cellStyles count="6">
    <cellStyle name="Денежный 2" xfId="4"/>
    <cellStyle name="Обычный" xfId="0" builtinId="0"/>
    <cellStyle name="Обычный 2" xfId="1"/>
    <cellStyle name="Обычный 3" xfId="2"/>
    <cellStyle name="Обычный 3 2" xfId="3"/>
    <cellStyle name="Финансовый 2" xfId="5"/>
  </cellStyles>
  <dxfs count="0"/>
  <tableStyles count="0" defaultTableStyle="TableStyleMedium2" defaultPivotStyle="PivotStyleLight16"/>
  <colors>
    <mruColors>
      <color rgb="FFFFCC66"/>
      <color rgb="FFFFFFCC"/>
      <color rgb="FF00FFFF"/>
      <color rgb="FFE5C5FF"/>
      <color rgb="FF99FF66"/>
      <color rgb="FFFFFF00"/>
      <color rgb="FF99CCFF"/>
      <color rgb="FF66CCFF"/>
      <color rgb="FF00CC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7.png"/><Relationship Id="rId2" Type="http://schemas.openxmlformats.org/officeDocument/2006/relationships/image" Target="../media/image92.png"/><Relationship Id="rId1" Type="http://schemas.openxmlformats.org/officeDocument/2006/relationships/image" Target="../media/image9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5.jpeg"/><Relationship Id="rId2" Type="http://schemas.openxmlformats.org/officeDocument/2006/relationships/image" Target="../media/image94.jpeg"/><Relationship Id="rId1" Type="http://schemas.openxmlformats.org/officeDocument/2006/relationships/image" Target="../media/image93.jpeg"/><Relationship Id="rId5" Type="http://schemas.openxmlformats.org/officeDocument/2006/relationships/image" Target="../media/image57.png"/><Relationship Id="rId4" Type="http://schemas.openxmlformats.org/officeDocument/2006/relationships/image" Target="../media/image96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5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jpeg"/><Relationship Id="rId13" Type="http://schemas.openxmlformats.org/officeDocument/2006/relationships/image" Target="../media/image27.jpeg"/><Relationship Id="rId18" Type="http://schemas.openxmlformats.org/officeDocument/2006/relationships/image" Target="../media/image32.jpeg"/><Relationship Id="rId3" Type="http://schemas.openxmlformats.org/officeDocument/2006/relationships/image" Target="../media/image18.jpeg"/><Relationship Id="rId7" Type="http://schemas.openxmlformats.org/officeDocument/2006/relationships/image" Target="../media/image21.jpeg"/><Relationship Id="rId12" Type="http://schemas.openxmlformats.org/officeDocument/2006/relationships/image" Target="../media/image26.jpeg"/><Relationship Id="rId17" Type="http://schemas.openxmlformats.org/officeDocument/2006/relationships/image" Target="../media/image31.jpeg"/><Relationship Id="rId2" Type="http://schemas.openxmlformats.org/officeDocument/2006/relationships/image" Target="../media/image17.jpeg"/><Relationship Id="rId16" Type="http://schemas.openxmlformats.org/officeDocument/2006/relationships/image" Target="../media/image30.jpeg"/><Relationship Id="rId1" Type="http://schemas.openxmlformats.org/officeDocument/2006/relationships/image" Target="../media/image16.jpeg"/><Relationship Id="rId6" Type="http://schemas.openxmlformats.org/officeDocument/2006/relationships/image" Target="../media/image20.jpeg"/><Relationship Id="rId11" Type="http://schemas.openxmlformats.org/officeDocument/2006/relationships/image" Target="../media/image25.jpeg"/><Relationship Id="rId5" Type="http://schemas.openxmlformats.org/officeDocument/2006/relationships/image" Target="../media/image15.png"/><Relationship Id="rId15" Type="http://schemas.openxmlformats.org/officeDocument/2006/relationships/image" Target="../media/image29.jpeg"/><Relationship Id="rId10" Type="http://schemas.openxmlformats.org/officeDocument/2006/relationships/image" Target="../media/image24.jpeg"/><Relationship Id="rId19" Type="http://schemas.openxmlformats.org/officeDocument/2006/relationships/image" Target="../media/image33.jpeg"/><Relationship Id="rId4" Type="http://schemas.openxmlformats.org/officeDocument/2006/relationships/image" Target="../media/image19.jpeg"/><Relationship Id="rId9" Type="http://schemas.openxmlformats.org/officeDocument/2006/relationships/image" Target="../media/image23.jpeg"/><Relationship Id="rId14" Type="http://schemas.openxmlformats.org/officeDocument/2006/relationships/image" Target="../media/image28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png"/><Relationship Id="rId13" Type="http://schemas.openxmlformats.org/officeDocument/2006/relationships/image" Target="../media/image45.jpeg"/><Relationship Id="rId18" Type="http://schemas.openxmlformats.org/officeDocument/2006/relationships/image" Target="../media/image50.jpeg"/><Relationship Id="rId3" Type="http://schemas.openxmlformats.org/officeDocument/2006/relationships/image" Target="../media/image35.jpeg"/><Relationship Id="rId21" Type="http://schemas.openxmlformats.org/officeDocument/2006/relationships/image" Target="../media/image53.jpeg"/><Relationship Id="rId7" Type="http://schemas.openxmlformats.org/officeDocument/2006/relationships/image" Target="../media/image39.jpeg"/><Relationship Id="rId12" Type="http://schemas.openxmlformats.org/officeDocument/2006/relationships/image" Target="../media/image44.png"/><Relationship Id="rId17" Type="http://schemas.openxmlformats.org/officeDocument/2006/relationships/image" Target="../media/image49.jpeg"/><Relationship Id="rId2" Type="http://schemas.openxmlformats.org/officeDocument/2006/relationships/image" Target="../media/image34.jpeg"/><Relationship Id="rId16" Type="http://schemas.openxmlformats.org/officeDocument/2006/relationships/image" Target="../media/image48.jpeg"/><Relationship Id="rId20" Type="http://schemas.openxmlformats.org/officeDocument/2006/relationships/image" Target="../media/image52.jpeg"/><Relationship Id="rId1" Type="http://schemas.openxmlformats.org/officeDocument/2006/relationships/image" Target="../media/image16.jpeg"/><Relationship Id="rId6" Type="http://schemas.openxmlformats.org/officeDocument/2006/relationships/image" Target="../media/image38.jpeg"/><Relationship Id="rId11" Type="http://schemas.openxmlformats.org/officeDocument/2006/relationships/image" Target="../media/image43.png"/><Relationship Id="rId5" Type="http://schemas.openxmlformats.org/officeDocument/2006/relationships/image" Target="../media/image37.jpeg"/><Relationship Id="rId15" Type="http://schemas.openxmlformats.org/officeDocument/2006/relationships/image" Target="../media/image47.jpeg"/><Relationship Id="rId23" Type="http://schemas.openxmlformats.org/officeDocument/2006/relationships/image" Target="../media/image55.png"/><Relationship Id="rId10" Type="http://schemas.openxmlformats.org/officeDocument/2006/relationships/image" Target="../media/image42.png"/><Relationship Id="rId19" Type="http://schemas.openxmlformats.org/officeDocument/2006/relationships/image" Target="../media/image51.jpeg"/><Relationship Id="rId4" Type="http://schemas.openxmlformats.org/officeDocument/2006/relationships/image" Target="../media/image36.jpeg"/><Relationship Id="rId9" Type="http://schemas.openxmlformats.org/officeDocument/2006/relationships/image" Target="../media/image41.png"/><Relationship Id="rId14" Type="http://schemas.openxmlformats.org/officeDocument/2006/relationships/image" Target="../media/image46.jpeg"/><Relationship Id="rId22" Type="http://schemas.openxmlformats.org/officeDocument/2006/relationships/image" Target="../media/image5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jpeg"/><Relationship Id="rId13" Type="http://schemas.openxmlformats.org/officeDocument/2006/relationships/image" Target="../media/image66.jpeg"/><Relationship Id="rId3" Type="http://schemas.openxmlformats.org/officeDocument/2006/relationships/image" Target="../media/image17.jpeg"/><Relationship Id="rId7" Type="http://schemas.openxmlformats.org/officeDocument/2006/relationships/image" Target="../media/image60.jpeg"/><Relationship Id="rId12" Type="http://schemas.openxmlformats.org/officeDocument/2006/relationships/image" Target="../media/image65.jpeg"/><Relationship Id="rId2" Type="http://schemas.openxmlformats.org/officeDocument/2006/relationships/image" Target="../media/image56.jpeg"/><Relationship Id="rId16" Type="http://schemas.openxmlformats.org/officeDocument/2006/relationships/image" Target="../media/image69.jpeg"/><Relationship Id="rId1" Type="http://schemas.openxmlformats.org/officeDocument/2006/relationships/image" Target="../media/image16.jpeg"/><Relationship Id="rId6" Type="http://schemas.openxmlformats.org/officeDocument/2006/relationships/image" Target="../media/image59.jpeg"/><Relationship Id="rId11" Type="http://schemas.openxmlformats.org/officeDocument/2006/relationships/image" Target="../media/image64.jpeg"/><Relationship Id="rId5" Type="http://schemas.openxmlformats.org/officeDocument/2006/relationships/image" Target="../media/image58.jpeg"/><Relationship Id="rId15" Type="http://schemas.openxmlformats.org/officeDocument/2006/relationships/image" Target="../media/image68.jpeg"/><Relationship Id="rId10" Type="http://schemas.openxmlformats.org/officeDocument/2006/relationships/image" Target="../media/image63.jpeg"/><Relationship Id="rId4" Type="http://schemas.openxmlformats.org/officeDocument/2006/relationships/image" Target="../media/image57.png"/><Relationship Id="rId9" Type="http://schemas.openxmlformats.org/officeDocument/2006/relationships/image" Target="../media/image62.jpeg"/><Relationship Id="rId14" Type="http://schemas.openxmlformats.org/officeDocument/2006/relationships/image" Target="../media/image67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5.jpeg"/><Relationship Id="rId3" Type="http://schemas.openxmlformats.org/officeDocument/2006/relationships/image" Target="../media/image70.png"/><Relationship Id="rId7" Type="http://schemas.openxmlformats.org/officeDocument/2006/relationships/image" Target="../media/image74.jpeg"/><Relationship Id="rId12" Type="http://schemas.openxmlformats.org/officeDocument/2006/relationships/image" Target="../media/image79.png"/><Relationship Id="rId2" Type="http://schemas.openxmlformats.org/officeDocument/2006/relationships/image" Target="../media/image57.png"/><Relationship Id="rId1" Type="http://schemas.openxmlformats.org/officeDocument/2006/relationships/image" Target="../media/image16.jpeg"/><Relationship Id="rId6" Type="http://schemas.openxmlformats.org/officeDocument/2006/relationships/image" Target="../media/image73.jpeg"/><Relationship Id="rId11" Type="http://schemas.openxmlformats.org/officeDocument/2006/relationships/image" Target="../media/image78.png"/><Relationship Id="rId5" Type="http://schemas.openxmlformats.org/officeDocument/2006/relationships/image" Target="../media/image72.jpeg"/><Relationship Id="rId10" Type="http://schemas.openxmlformats.org/officeDocument/2006/relationships/image" Target="../media/image77.jpeg"/><Relationship Id="rId4" Type="http://schemas.openxmlformats.org/officeDocument/2006/relationships/image" Target="../media/image71.png"/><Relationship Id="rId9" Type="http://schemas.openxmlformats.org/officeDocument/2006/relationships/image" Target="../media/image76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0.png"/><Relationship Id="rId2" Type="http://schemas.openxmlformats.org/officeDocument/2006/relationships/image" Target="../media/image15.png"/><Relationship Id="rId1" Type="http://schemas.openxmlformats.org/officeDocument/2006/relationships/image" Target="../media/image16.jpeg"/><Relationship Id="rId5" Type="http://schemas.openxmlformats.org/officeDocument/2006/relationships/image" Target="../media/image82.png"/><Relationship Id="rId4" Type="http://schemas.openxmlformats.org/officeDocument/2006/relationships/image" Target="../media/image8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5.jpeg"/><Relationship Id="rId2" Type="http://schemas.openxmlformats.org/officeDocument/2006/relationships/image" Target="../media/image84.jpeg"/><Relationship Id="rId1" Type="http://schemas.openxmlformats.org/officeDocument/2006/relationships/image" Target="../media/image83.jpeg"/><Relationship Id="rId4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8.jpeg"/><Relationship Id="rId2" Type="http://schemas.openxmlformats.org/officeDocument/2006/relationships/image" Target="../media/image87.jpeg"/><Relationship Id="rId1" Type="http://schemas.openxmlformats.org/officeDocument/2006/relationships/image" Target="../media/image86.jpeg"/><Relationship Id="rId6" Type="http://schemas.openxmlformats.org/officeDocument/2006/relationships/image" Target="../media/image90.png"/><Relationship Id="rId5" Type="http://schemas.openxmlformats.org/officeDocument/2006/relationships/image" Target="../media/image40.png"/><Relationship Id="rId4" Type="http://schemas.openxmlformats.org/officeDocument/2006/relationships/image" Target="../media/image8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78</xdr:row>
      <xdr:rowOff>0</xdr:rowOff>
    </xdr:from>
    <xdr:to>
      <xdr:col>0</xdr:col>
      <xdr:colOff>533400</xdr:colOff>
      <xdr:row>78</xdr:row>
      <xdr:rowOff>0</xdr:rowOff>
    </xdr:to>
    <xdr:sp macro="" textlink="">
      <xdr:nvSpPr>
        <xdr:cNvPr id="47726" name="Picture 2" descr="Cветильник для ЖКХ"/>
        <xdr:cNvSpPr>
          <a:spLocks noChangeAspect="1" noChangeArrowheads="1"/>
        </xdr:cNvSpPr>
      </xdr:nvSpPr>
      <xdr:spPr bwMode="auto">
        <a:xfrm>
          <a:off x="161925" y="53292375"/>
          <a:ext cx="371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57150</xdr:colOff>
      <xdr:row>78</xdr:row>
      <xdr:rowOff>0</xdr:rowOff>
    </xdr:from>
    <xdr:to>
      <xdr:col>0</xdr:col>
      <xdr:colOff>2381250</xdr:colOff>
      <xdr:row>78</xdr:row>
      <xdr:rowOff>0</xdr:rowOff>
    </xdr:to>
    <xdr:sp macro="" textlink="">
      <xdr:nvSpPr>
        <xdr:cNvPr id="47727" name="Picture 3" descr="Шеврон 1"/>
        <xdr:cNvSpPr>
          <a:spLocks noChangeAspect="1" noChangeArrowheads="1"/>
        </xdr:cNvSpPr>
      </xdr:nvSpPr>
      <xdr:spPr bwMode="auto">
        <a:xfrm>
          <a:off x="57150" y="93821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19050</xdr:colOff>
      <xdr:row>1</xdr:row>
      <xdr:rowOff>19050</xdr:rowOff>
    </xdr:to>
    <xdr:sp macro="" textlink="">
      <xdr:nvSpPr>
        <xdr:cNvPr id="47728" name="Picture 4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19050</xdr:colOff>
      <xdr:row>1</xdr:row>
      <xdr:rowOff>19050</xdr:rowOff>
    </xdr:to>
    <xdr:sp macro="" textlink="">
      <xdr:nvSpPr>
        <xdr:cNvPr id="47729" name="Picture 5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19050</xdr:colOff>
      <xdr:row>78</xdr:row>
      <xdr:rowOff>19050</xdr:rowOff>
    </xdr:to>
    <xdr:sp macro="" textlink="">
      <xdr:nvSpPr>
        <xdr:cNvPr id="47731" name="Picture 10"/>
        <xdr:cNvSpPr>
          <a:spLocks noChangeAspect="1" noChangeArrowheads="1"/>
        </xdr:cNvSpPr>
      </xdr:nvSpPr>
      <xdr:spPr bwMode="auto">
        <a:xfrm>
          <a:off x="0" y="3709035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19050</xdr:colOff>
      <xdr:row>78</xdr:row>
      <xdr:rowOff>19050</xdr:rowOff>
    </xdr:to>
    <xdr:sp macro="" textlink="">
      <xdr:nvSpPr>
        <xdr:cNvPr id="47732" name="Picture 11"/>
        <xdr:cNvSpPr>
          <a:spLocks noChangeAspect="1" noChangeArrowheads="1"/>
        </xdr:cNvSpPr>
      </xdr:nvSpPr>
      <xdr:spPr bwMode="auto">
        <a:xfrm>
          <a:off x="0" y="3709035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57150</xdr:colOff>
      <xdr:row>78</xdr:row>
      <xdr:rowOff>0</xdr:rowOff>
    </xdr:from>
    <xdr:to>
      <xdr:col>0</xdr:col>
      <xdr:colOff>2381250</xdr:colOff>
      <xdr:row>78</xdr:row>
      <xdr:rowOff>0</xdr:rowOff>
    </xdr:to>
    <xdr:sp macro="" textlink="">
      <xdr:nvSpPr>
        <xdr:cNvPr id="132" name="Picture 3" descr="Шеврон 1"/>
        <xdr:cNvSpPr>
          <a:spLocks noChangeAspect="1" noChangeArrowheads="1"/>
        </xdr:cNvSpPr>
      </xdr:nvSpPr>
      <xdr:spPr bwMode="auto">
        <a:xfrm>
          <a:off x="57150" y="20367048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57150</xdr:colOff>
      <xdr:row>78</xdr:row>
      <xdr:rowOff>0</xdr:rowOff>
    </xdr:from>
    <xdr:ext cx="2324100" cy="0"/>
    <xdr:sp macro="" textlink="">
      <xdr:nvSpPr>
        <xdr:cNvPr id="52" name="Picture 3" descr="Шеврон 1"/>
        <xdr:cNvSpPr>
          <a:spLocks noChangeAspect="1" noChangeArrowheads="1"/>
        </xdr:cNvSpPr>
      </xdr:nvSpPr>
      <xdr:spPr bwMode="auto">
        <a:xfrm>
          <a:off x="57150" y="205835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57150</xdr:colOff>
      <xdr:row>78</xdr:row>
      <xdr:rowOff>0</xdr:rowOff>
    </xdr:from>
    <xdr:to>
      <xdr:col>0</xdr:col>
      <xdr:colOff>2381250</xdr:colOff>
      <xdr:row>78</xdr:row>
      <xdr:rowOff>0</xdr:rowOff>
    </xdr:to>
    <xdr:sp macro="" textlink="">
      <xdr:nvSpPr>
        <xdr:cNvPr id="90" name="Picture 3" descr="Шеврон 1"/>
        <xdr:cNvSpPr>
          <a:spLocks noChangeAspect="1" noChangeArrowheads="1"/>
        </xdr:cNvSpPr>
      </xdr:nvSpPr>
      <xdr:spPr bwMode="auto">
        <a:xfrm>
          <a:off x="57150" y="4026217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57150</xdr:colOff>
      <xdr:row>78</xdr:row>
      <xdr:rowOff>0</xdr:rowOff>
    </xdr:from>
    <xdr:to>
      <xdr:col>0</xdr:col>
      <xdr:colOff>2381250</xdr:colOff>
      <xdr:row>78</xdr:row>
      <xdr:rowOff>0</xdr:rowOff>
    </xdr:to>
    <xdr:sp macro="" textlink="">
      <xdr:nvSpPr>
        <xdr:cNvPr id="102" name="Picture 3" descr="Шеврон 1"/>
        <xdr:cNvSpPr>
          <a:spLocks noChangeAspect="1" noChangeArrowheads="1"/>
        </xdr:cNvSpPr>
      </xdr:nvSpPr>
      <xdr:spPr bwMode="auto">
        <a:xfrm>
          <a:off x="57150" y="427577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143741</xdr:colOff>
      <xdr:row>78</xdr:row>
      <xdr:rowOff>0</xdr:rowOff>
    </xdr:from>
    <xdr:ext cx="2324100" cy="0"/>
    <xdr:sp macro="" textlink="">
      <xdr:nvSpPr>
        <xdr:cNvPr id="103" name="Picture 3" descr="Шеврон 1"/>
        <xdr:cNvSpPr>
          <a:spLocks noChangeAspect="1" noChangeArrowheads="1"/>
        </xdr:cNvSpPr>
      </xdr:nvSpPr>
      <xdr:spPr bwMode="auto">
        <a:xfrm>
          <a:off x="143741" y="37799529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78</xdr:row>
      <xdr:rowOff>0</xdr:rowOff>
    </xdr:from>
    <xdr:ext cx="2324100" cy="0"/>
    <xdr:sp macro="" textlink="">
      <xdr:nvSpPr>
        <xdr:cNvPr id="64" name="Picture 3" descr="Шеврон 1"/>
        <xdr:cNvSpPr>
          <a:spLocks noChangeAspect="1" noChangeArrowheads="1"/>
        </xdr:cNvSpPr>
      </xdr:nvSpPr>
      <xdr:spPr bwMode="auto">
        <a:xfrm>
          <a:off x="57150" y="127730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78</xdr:row>
      <xdr:rowOff>0</xdr:rowOff>
    </xdr:from>
    <xdr:ext cx="2324100" cy="0"/>
    <xdr:sp macro="" textlink="">
      <xdr:nvSpPr>
        <xdr:cNvPr id="67" name="Picture 3" descr="Шеврон 1"/>
        <xdr:cNvSpPr>
          <a:spLocks noChangeAspect="1" noChangeArrowheads="1"/>
        </xdr:cNvSpPr>
      </xdr:nvSpPr>
      <xdr:spPr bwMode="auto">
        <a:xfrm>
          <a:off x="57150" y="334327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78</xdr:row>
      <xdr:rowOff>0</xdr:rowOff>
    </xdr:from>
    <xdr:ext cx="2324100" cy="0"/>
    <xdr:sp macro="" textlink="">
      <xdr:nvSpPr>
        <xdr:cNvPr id="69" name="Picture 3" descr="Шеврон 1"/>
        <xdr:cNvSpPr>
          <a:spLocks noChangeAspect="1" noChangeArrowheads="1"/>
        </xdr:cNvSpPr>
      </xdr:nvSpPr>
      <xdr:spPr bwMode="auto">
        <a:xfrm>
          <a:off x="57150" y="69310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78</xdr:row>
      <xdr:rowOff>0</xdr:rowOff>
    </xdr:from>
    <xdr:ext cx="2324100" cy="0"/>
    <xdr:sp macro="" textlink="">
      <xdr:nvSpPr>
        <xdr:cNvPr id="70" name="Picture 3" descr="Шеврон 1"/>
        <xdr:cNvSpPr>
          <a:spLocks noChangeAspect="1" noChangeArrowheads="1"/>
        </xdr:cNvSpPr>
      </xdr:nvSpPr>
      <xdr:spPr bwMode="auto">
        <a:xfrm>
          <a:off x="57150" y="43275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57150</xdr:colOff>
      <xdr:row>9</xdr:row>
      <xdr:rowOff>133350</xdr:rowOff>
    </xdr:from>
    <xdr:to>
      <xdr:col>0</xdr:col>
      <xdr:colOff>2381250</xdr:colOff>
      <xdr:row>9</xdr:row>
      <xdr:rowOff>133350</xdr:rowOff>
    </xdr:to>
    <xdr:sp macro="" textlink="">
      <xdr:nvSpPr>
        <xdr:cNvPr id="99" name="Picture 1" descr="Шеврон 1"/>
        <xdr:cNvSpPr>
          <a:spLocks noChangeAspect="1" noChangeArrowheads="1"/>
        </xdr:cNvSpPr>
      </xdr:nvSpPr>
      <xdr:spPr bwMode="auto">
        <a:xfrm>
          <a:off x="57150" y="22288500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57150</xdr:colOff>
      <xdr:row>15</xdr:row>
      <xdr:rowOff>133350</xdr:rowOff>
    </xdr:from>
    <xdr:ext cx="2324100" cy="0"/>
    <xdr:sp macro="" textlink="">
      <xdr:nvSpPr>
        <xdr:cNvPr id="101" name="Picture 1" descr="Шеврон 1"/>
        <xdr:cNvSpPr>
          <a:spLocks noChangeAspect="1" noChangeArrowheads="1"/>
        </xdr:cNvSpPr>
      </xdr:nvSpPr>
      <xdr:spPr bwMode="auto">
        <a:xfrm>
          <a:off x="57150" y="4102100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21</xdr:row>
      <xdr:rowOff>133350</xdr:rowOff>
    </xdr:from>
    <xdr:ext cx="2324100" cy="0"/>
    <xdr:sp macro="" textlink="">
      <xdr:nvSpPr>
        <xdr:cNvPr id="104" name="Picture 1" descr="Шеврон 1"/>
        <xdr:cNvSpPr>
          <a:spLocks noChangeAspect="1" noChangeArrowheads="1"/>
        </xdr:cNvSpPr>
      </xdr:nvSpPr>
      <xdr:spPr bwMode="auto">
        <a:xfrm>
          <a:off x="57150" y="6642100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27</xdr:row>
      <xdr:rowOff>133350</xdr:rowOff>
    </xdr:from>
    <xdr:ext cx="2324100" cy="0"/>
    <xdr:sp macro="" textlink="">
      <xdr:nvSpPr>
        <xdr:cNvPr id="105" name="Picture 1" descr="Шеврон 1"/>
        <xdr:cNvSpPr>
          <a:spLocks noChangeAspect="1" noChangeArrowheads="1"/>
        </xdr:cNvSpPr>
      </xdr:nvSpPr>
      <xdr:spPr bwMode="auto">
        <a:xfrm>
          <a:off x="57150" y="9182100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33</xdr:row>
      <xdr:rowOff>133350</xdr:rowOff>
    </xdr:from>
    <xdr:ext cx="2324100" cy="0"/>
    <xdr:sp macro="" textlink="">
      <xdr:nvSpPr>
        <xdr:cNvPr id="106" name="Picture 1" descr="Шеврон 1"/>
        <xdr:cNvSpPr>
          <a:spLocks noChangeAspect="1" noChangeArrowheads="1"/>
        </xdr:cNvSpPr>
      </xdr:nvSpPr>
      <xdr:spPr bwMode="auto">
        <a:xfrm>
          <a:off x="57150" y="11722100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78</xdr:row>
      <xdr:rowOff>0</xdr:rowOff>
    </xdr:from>
    <xdr:ext cx="2324100" cy="0"/>
    <xdr:sp macro="" textlink="">
      <xdr:nvSpPr>
        <xdr:cNvPr id="112" name="Picture 3" descr="Шеврон 1"/>
        <xdr:cNvSpPr>
          <a:spLocks noChangeAspect="1" noChangeArrowheads="1"/>
        </xdr:cNvSpPr>
      </xdr:nvSpPr>
      <xdr:spPr bwMode="auto">
        <a:xfrm>
          <a:off x="57150" y="20151237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78</xdr:row>
      <xdr:rowOff>0</xdr:rowOff>
    </xdr:from>
    <xdr:ext cx="2324100" cy="0"/>
    <xdr:sp macro="" textlink="">
      <xdr:nvSpPr>
        <xdr:cNvPr id="118" name="Picture 3" descr="Шеврон 1"/>
        <xdr:cNvSpPr>
          <a:spLocks noChangeAspect="1" noChangeArrowheads="1"/>
        </xdr:cNvSpPr>
      </xdr:nvSpPr>
      <xdr:spPr bwMode="auto">
        <a:xfrm>
          <a:off x="57150" y="25338698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78</xdr:row>
      <xdr:rowOff>0</xdr:rowOff>
    </xdr:from>
    <xdr:ext cx="2324100" cy="0"/>
    <xdr:sp macro="" textlink="">
      <xdr:nvSpPr>
        <xdr:cNvPr id="121" name="Picture 3" descr="Шеврон 1"/>
        <xdr:cNvSpPr>
          <a:spLocks noChangeAspect="1" noChangeArrowheads="1"/>
        </xdr:cNvSpPr>
      </xdr:nvSpPr>
      <xdr:spPr bwMode="auto">
        <a:xfrm>
          <a:off x="57150" y="30526160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77</xdr:row>
      <xdr:rowOff>0</xdr:rowOff>
    </xdr:from>
    <xdr:ext cx="2324100" cy="0"/>
    <xdr:sp macro="" textlink="">
      <xdr:nvSpPr>
        <xdr:cNvPr id="119" name="Picture 3" descr="Шеврон 1"/>
        <xdr:cNvSpPr>
          <a:spLocks noChangeAspect="1" noChangeArrowheads="1"/>
        </xdr:cNvSpPr>
      </xdr:nvSpPr>
      <xdr:spPr bwMode="auto">
        <a:xfrm>
          <a:off x="57150" y="15593890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77</xdr:row>
      <xdr:rowOff>0</xdr:rowOff>
    </xdr:from>
    <xdr:ext cx="2324100" cy="0"/>
    <xdr:sp macro="" textlink="">
      <xdr:nvSpPr>
        <xdr:cNvPr id="128" name="Picture 3" descr="Шеврон 1"/>
        <xdr:cNvSpPr>
          <a:spLocks noChangeAspect="1" noChangeArrowheads="1"/>
        </xdr:cNvSpPr>
      </xdr:nvSpPr>
      <xdr:spPr bwMode="auto">
        <a:xfrm>
          <a:off x="57150" y="15593890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77</xdr:row>
      <xdr:rowOff>0</xdr:rowOff>
    </xdr:from>
    <xdr:ext cx="2324100" cy="0"/>
    <xdr:sp macro="" textlink="">
      <xdr:nvSpPr>
        <xdr:cNvPr id="130" name="Picture 3" descr="Шеврон 1"/>
        <xdr:cNvSpPr>
          <a:spLocks noChangeAspect="1" noChangeArrowheads="1"/>
        </xdr:cNvSpPr>
      </xdr:nvSpPr>
      <xdr:spPr bwMode="auto">
        <a:xfrm>
          <a:off x="57150" y="18817737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77</xdr:row>
      <xdr:rowOff>0</xdr:rowOff>
    </xdr:from>
    <xdr:ext cx="2324100" cy="0"/>
    <xdr:sp macro="" textlink="">
      <xdr:nvSpPr>
        <xdr:cNvPr id="133" name="Picture 3" descr="Шеврон 1"/>
        <xdr:cNvSpPr>
          <a:spLocks noChangeAspect="1" noChangeArrowheads="1"/>
        </xdr:cNvSpPr>
      </xdr:nvSpPr>
      <xdr:spPr bwMode="auto">
        <a:xfrm>
          <a:off x="57150" y="16224006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77</xdr:row>
      <xdr:rowOff>0</xdr:rowOff>
    </xdr:from>
    <xdr:ext cx="2324100" cy="0"/>
    <xdr:sp macro="" textlink="">
      <xdr:nvSpPr>
        <xdr:cNvPr id="125" name="Picture 3" descr="Шеврон 1"/>
        <xdr:cNvSpPr>
          <a:spLocks noChangeAspect="1" noChangeArrowheads="1"/>
        </xdr:cNvSpPr>
      </xdr:nvSpPr>
      <xdr:spPr bwMode="auto">
        <a:xfrm>
          <a:off x="57150" y="22744967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77</xdr:row>
      <xdr:rowOff>0</xdr:rowOff>
    </xdr:from>
    <xdr:ext cx="2324100" cy="0"/>
    <xdr:sp macro="" textlink="">
      <xdr:nvSpPr>
        <xdr:cNvPr id="136" name="Picture 3" descr="Шеврон 1"/>
        <xdr:cNvSpPr>
          <a:spLocks noChangeAspect="1" noChangeArrowheads="1"/>
        </xdr:cNvSpPr>
      </xdr:nvSpPr>
      <xdr:spPr bwMode="auto">
        <a:xfrm>
          <a:off x="57150" y="20151237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63</xdr:row>
      <xdr:rowOff>133350</xdr:rowOff>
    </xdr:from>
    <xdr:ext cx="2324100" cy="0"/>
    <xdr:sp macro="" textlink="">
      <xdr:nvSpPr>
        <xdr:cNvPr id="144" name="Picture 1" descr="Шеврон 1"/>
        <xdr:cNvSpPr>
          <a:spLocks noChangeAspect="1" noChangeArrowheads="1"/>
        </xdr:cNvSpPr>
      </xdr:nvSpPr>
      <xdr:spPr bwMode="auto">
        <a:xfrm>
          <a:off x="57150" y="1417173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51</xdr:row>
      <xdr:rowOff>133350</xdr:rowOff>
    </xdr:from>
    <xdr:ext cx="2324100" cy="0"/>
    <xdr:sp macro="" textlink="">
      <xdr:nvSpPr>
        <xdr:cNvPr id="147" name="Picture 1" descr="Шеврон 1"/>
        <xdr:cNvSpPr>
          <a:spLocks noChangeAspect="1" noChangeArrowheads="1"/>
        </xdr:cNvSpPr>
      </xdr:nvSpPr>
      <xdr:spPr bwMode="auto">
        <a:xfrm>
          <a:off x="57150" y="19212658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46</xdr:row>
      <xdr:rowOff>0</xdr:rowOff>
    </xdr:from>
    <xdr:ext cx="2324100" cy="0"/>
    <xdr:sp macro="" textlink="">
      <xdr:nvSpPr>
        <xdr:cNvPr id="149" name="Picture 1" descr="Шеврон 1"/>
        <xdr:cNvSpPr>
          <a:spLocks noChangeAspect="1" noChangeArrowheads="1"/>
        </xdr:cNvSpPr>
      </xdr:nvSpPr>
      <xdr:spPr bwMode="auto">
        <a:xfrm>
          <a:off x="57150" y="19212658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45</xdr:row>
      <xdr:rowOff>133350</xdr:rowOff>
    </xdr:from>
    <xdr:ext cx="2324100" cy="0"/>
    <xdr:sp macro="" textlink="">
      <xdr:nvSpPr>
        <xdr:cNvPr id="151" name="Picture 1" descr="Шеврон 1"/>
        <xdr:cNvSpPr>
          <a:spLocks noChangeAspect="1" noChangeArrowheads="1"/>
        </xdr:cNvSpPr>
      </xdr:nvSpPr>
      <xdr:spPr bwMode="auto">
        <a:xfrm>
          <a:off x="57150" y="19212658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39</xdr:row>
      <xdr:rowOff>133350</xdr:rowOff>
    </xdr:from>
    <xdr:ext cx="2324100" cy="0"/>
    <xdr:sp macro="" textlink="">
      <xdr:nvSpPr>
        <xdr:cNvPr id="39" name="Picture 1" descr="Шеврон 1"/>
        <xdr:cNvSpPr>
          <a:spLocks noChangeAspect="1" noChangeArrowheads="1"/>
        </xdr:cNvSpPr>
      </xdr:nvSpPr>
      <xdr:spPr bwMode="auto">
        <a:xfrm>
          <a:off x="57150" y="18540413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57</xdr:row>
      <xdr:rowOff>133350</xdr:rowOff>
    </xdr:from>
    <xdr:ext cx="2324100" cy="0"/>
    <xdr:sp macro="" textlink="">
      <xdr:nvSpPr>
        <xdr:cNvPr id="44" name="Picture 1" descr="Шеврон 1"/>
        <xdr:cNvSpPr>
          <a:spLocks noChangeAspect="1" noChangeArrowheads="1"/>
        </xdr:cNvSpPr>
      </xdr:nvSpPr>
      <xdr:spPr bwMode="auto">
        <a:xfrm>
          <a:off x="57150" y="36161663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71</xdr:row>
      <xdr:rowOff>133350</xdr:rowOff>
    </xdr:from>
    <xdr:ext cx="2324100" cy="0"/>
    <xdr:sp macro="" textlink="">
      <xdr:nvSpPr>
        <xdr:cNvPr id="48" name="Picture 1" descr="Шеврон 1"/>
        <xdr:cNvSpPr>
          <a:spLocks noChangeAspect="1" noChangeArrowheads="1"/>
        </xdr:cNvSpPr>
      </xdr:nvSpPr>
      <xdr:spPr bwMode="auto">
        <a:xfrm>
          <a:off x="57150" y="36558794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77</xdr:row>
      <xdr:rowOff>0</xdr:rowOff>
    </xdr:from>
    <xdr:ext cx="2324100" cy="0"/>
    <xdr:sp macro="" textlink="">
      <xdr:nvSpPr>
        <xdr:cNvPr id="49" name="Picture 1" descr="Шеврон 1"/>
        <xdr:cNvSpPr>
          <a:spLocks noChangeAspect="1" noChangeArrowheads="1"/>
        </xdr:cNvSpPr>
      </xdr:nvSpPr>
      <xdr:spPr bwMode="auto">
        <a:xfrm>
          <a:off x="57150" y="40122987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40256</xdr:colOff>
      <xdr:row>16</xdr:row>
      <xdr:rowOff>134372</xdr:rowOff>
    </xdr:from>
    <xdr:to>
      <xdr:col>0</xdr:col>
      <xdr:colOff>4354286</xdr:colOff>
      <xdr:row>21</xdr:row>
      <xdr:rowOff>796445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56" y="12421622"/>
          <a:ext cx="4314030" cy="5084394"/>
        </a:xfrm>
        <a:prstGeom prst="rect">
          <a:avLst/>
        </a:prstGeom>
      </xdr:spPr>
    </xdr:pic>
    <xdr:clientData/>
  </xdr:twoCellAnchor>
  <xdr:twoCellAnchor editAs="oneCell">
    <xdr:from>
      <xdr:col>0</xdr:col>
      <xdr:colOff>38554</xdr:colOff>
      <xdr:row>22</xdr:row>
      <xdr:rowOff>120763</xdr:rowOff>
    </xdr:from>
    <xdr:to>
      <xdr:col>0</xdr:col>
      <xdr:colOff>4354285</xdr:colOff>
      <xdr:row>27</xdr:row>
      <xdr:rowOff>784840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554" y="17714799"/>
          <a:ext cx="4315731" cy="5086399"/>
        </a:xfrm>
        <a:prstGeom prst="rect">
          <a:avLst/>
        </a:prstGeom>
      </xdr:spPr>
    </xdr:pic>
    <xdr:clientData/>
  </xdr:twoCellAnchor>
  <xdr:twoCellAnchor editAs="oneCell">
    <xdr:from>
      <xdr:col>0</xdr:col>
      <xdr:colOff>38555</xdr:colOff>
      <xdr:row>28</xdr:row>
      <xdr:rowOff>105454</xdr:rowOff>
    </xdr:from>
    <xdr:to>
      <xdr:col>0</xdr:col>
      <xdr:colOff>4354287</xdr:colOff>
      <xdr:row>33</xdr:row>
      <xdr:rowOff>769531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555" y="23006275"/>
          <a:ext cx="4315732" cy="5086399"/>
        </a:xfrm>
        <a:prstGeom prst="rect">
          <a:avLst/>
        </a:prstGeom>
      </xdr:spPr>
    </xdr:pic>
    <xdr:clientData/>
  </xdr:twoCellAnchor>
  <xdr:twoCellAnchor editAs="oneCell">
    <xdr:from>
      <xdr:col>0</xdr:col>
      <xdr:colOff>35667</xdr:colOff>
      <xdr:row>34</xdr:row>
      <xdr:rowOff>119063</xdr:rowOff>
    </xdr:from>
    <xdr:to>
      <xdr:col>0</xdr:col>
      <xdr:colOff>4345007</xdr:colOff>
      <xdr:row>39</xdr:row>
      <xdr:rowOff>775607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667" y="28326670"/>
          <a:ext cx="4309340" cy="5078865"/>
        </a:xfrm>
        <a:prstGeom prst="rect">
          <a:avLst/>
        </a:prstGeom>
      </xdr:spPr>
    </xdr:pic>
    <xdr:clientData/>
  </xdr:twoCellAnchor>
  <xdr:twoCellAnchor editAs="oneCell">
    <xdr:from>
      <xdr:col>0</xdr:col>
      <xdr:colOff>45770</xdr:colOff>
      <xdr:row>40</xdr:row>
      <xdr:rowOff>125298</xdr:rowOff>
    </xdr:from>
    <xdr:to>
      <xdr:col>0</xdr:col>
      <xdr:colOff>4347071</xdr:colOff>
      <xdr:row>45</xdr:row>
      <xdr:rowOff>749688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70" y="33812048"/>
          <a:ext cx="4301301" cy="5069390"/>
        </a:xfrm>
        <a:prstGeom prst="rect">
          <a:avLst/>
        </a:prstGeom>
      </xdr:spPr>
    </xdr:pic>
    <xdr:clientData/>
  </xdr:twoCellAnchor>
  <xdr:twoCellAnchor editAs="oneCell">
    <xdr:from>
      <xdr:col>0</xdr:col>
      <xdr:colOff>38063</xdr:colOff>
      <xdr:row>46</xdr:row>
      <xdr:rowOff>100349</xdr:rowOff>
    </xdr:from>
    <xdr:to>
      <xdr:col>0</xdr:col>
      <xdr:colOff>4369593</xdr:colOff>
      <xdr:row>51</xdr:row>
      <xdr:rowOff>800053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63" y="38771849"/>
          <a:ext cx="4331530" cy="5105018"/>
        </a:xfrm>
        <a:prstGeom prst="rect">
          <a:avLst/>
        </a:prstGeom>
      </xdr:spPr>
    </xdr:pic>
    <xdr:clientData/>
  </xdr:twoCellAnchor>
  <xdr:twoCellAnchor editAs="oneCell">
    <xdr:from>
      <xdr:col>0</xdr:col>
      <xdr:colOff>24174</xdr:colOff>
      <xdr:row>52</xdr:row>
      <xdr:rowOff>88449</xdr:rowOff>
    </xdr:from>
    <xdr:to>
      <xdr:col>0</xdr:col>
      <xdr:colOff>4369593</xdr:colOff>
      <xdr:row>57</xdr:row>
      <xdr:rowOff>804523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74" y="44046324"/>
          <a:ext cx="4345419" cy="5121386"/>
        </a:xfrm>
        <a:prstGeom prst="rect">
          <a:avLst/>
        </a:prstGeom>
      </xdr:spPr>
    </xdr:pic>
    <xdr:clientData/>
  </xdr:twoCellAnchor>
  <xdr:twoCellAnchor editAs="oneCell">
    <xdr:from>
      <xdr:col>0</xdr:col>
      <xdr:colOff>36080</xdr:colOff>
      <xdr:row>58</xdr:row>
      <xdr:rowOff>88447</xdr:rowOff>
    </xdr:from>
    <xdr:to>
      <xdr:col>0</xdr:col>
      <xdr:colOff>4357687</xdr:colOff>
      <xdr:row>63</xdr:row>
      <xdr:rowOff>776456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080" y="49332697"/>
          <a:ext cx="4321607" cy="5093322"/>
        </a:xfrm>
        <a:prstGeom prst="rect">
          <a:avLst/>
        </a:prstGeom>
      </xdr:spPr>
    </xdr:pic>
    <xdr:clientData/>
  </xdr:twoCellAnchor>
  <xdr:twoCellAnchor editAs="oneCell">
    <xdr:from>
      <xdr:col>0</xdr:col>
      <xdr:colOff>69427</xdr:colOff>
      <xdr:row>72</xdr:row>
      <xdr:rowOff>953862</xdr:rowOff>
    </xdr:from>
    <xdr:to>
      <xdr:col>0</xdr:col>
      <xdr:colOff>4366503</xdr:colOff>
      <xdr:row>73</xdr:row>
      <xdr:rowOff>873070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27" y="41543969"/>
          <a:ext cx="4297076" cy="1688137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4</xdr:row>
      <xdr:rowOff>91847</xdr:rowOff>
    </xdr:from>
    <xdr:to>
      <xdr:col>0</xdr:col>
      <xdr:colOff>4356552</xdr:colOff>
      <xdr:row>9</xdr:row>
      <xdr:rowOff>787997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7" y="1765526"/>
          <a:ext cx="4342945" cy="5118472"/>
        </a:xfrm>
        <a:prstGeom prst="rect">
          <a:avLst/>
        </a:prstGeom>
      </xdr:spPr>
    </xdr:pic>
    <xdr:clientData/>
  </xdr:twoCellAnchor>
  <xdr:twoCellAnchor editAs="oneCell">
    <xdr:from>
      <xdr:col>0</xdr:col>
      <xdr:colOff>32885</xdr:colOff>
      <xdr:row>10</xdr:row>
      <xdr:rowOff>146276</xdr:rowOff>
    </xdr:from>
    <xdr:to>
      <xdr:col>0</xdr:col>
      <xdr:colOff>4354286</xdr:colOff>
      <xdr:row>15</xdr:row>
      <xdr:rowOff>817036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85" y="7126740"/>
          <a:ext cx="4321401" cy="5093081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136072</xdr:colOff>
      <xdr:row>65</xdr:row>
      <xdr:rowOff>27215</xdr:rowOff>
    </xdr:from>
    <xdr:to>
      <xdr:col>0</xdr:col>
      <xdr:colOff>4119253</xdr:colOff>
      <xdr:row>71</xdr:row>
      <xdr:rowOff>816429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72" y="55272215"/>
          <a:ext cx="3983181" cy="625928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75</xdr:row>
      <xdr:rowOff>27214</xdr:rowOff>
    </xdr:from>
    <xdr:to>
      <xdr:col>0</xdr:col>
      <xdr:colOff>4286250</xdr:colOff>
      <xdr:row>75</xdr:row>
      <xdr:rowOff>3394981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65722500"/>
          <a:ext cx="4286249" cy="336776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76</xdr:row>
      <xdr:rowOff>27215</xdr:rowOff>
    </xdr:from>
    <xdr:to>
      <xdr:col>0</xdr:col>
      <xdr:colOff>4286250</xdr:colOff>
      <xdr:row>76</xdr:row>
      <xdr:rowOff>3394982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69151501"/>
          <a:ext cx="4286249" cy="3367767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149678</xdr:colOff>
      <xdr:row>0</xdr:row>
      <xdr:rowOff>68035</xdr:rowOff>
    </xdr:from>
    <xdr:to>
      <xdr:col>0</xdr:col>
      <xdr:colOff>1469571</xdr:colOff>
      <xdr:row>1</xdr:row>
      <xdr:rowOff>318112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8" y="68035"/>
          <a:ext cx="1319893" cy="61747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12</xdr:row>
      <xdr:rowOff>0</xdr:rowOff>
    </xdr:from>
    <xdr:to>
      <xdr:col>0</xdr:col>
      <xdr:colOff>2381250</xdr:colOff>
      <xdr:row>12</xdr:row>
      <xdr:rowOff>0</xdr:rowOff>
    </xdr:to>
    <xdr:sp macro="" textlink="">
      <xdr:nvSpPr>
        <xdr:cNvPr id="2" name="Picture 1" descr="Шеврон 1"/>
        <xdr:cNvSpPr>
          <a:spLocks noChangeAspect="1" noChangeArrowheads="1"/>
        </xdr:cNvSpPr>
      </xdr:nvSpPr>
      <xdr:spPr bwMode="auto">
        <a:xfrm>
          <a:off x="57150" y="15411450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19050</xdr:colOff>
      <xdr:row>1</xdr:row>
      <xdr:rowOff>19050</xdr:rowOff>
    </xdr:to>
    <xdr:sp macro="" textlink="">
      <xdr:nvSpPr>
        <xdr:cNvPr id="3" name="Picture 2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19050</xdr:colOff>
      <xdr:row>1</xdr:row>
      <xdr:rowOff>19050</xdr:rowOff>
    </xdr:to>
    <xdr:sp macro="" textlink="">
      <xdr:nvSpPr>
        <xdr:cNvPr id="4" name="Picture 3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19050</xdr:colOff>
      <xdr:row>1</xdr:row>
      <xdr:rowOff>19050</xdr:rowOff>
    </xdr:to>
    <xdr:sp macro="" textlink="">
      <xdr:nvSpPr>
        <xdr:cNvPr id="5" name="Picture 4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19050</xdr:colOff>
      <xdr:row>1</xdr:row>
      <xdr:rowOff>19050</xdr:rowOff>
    </xdr:to>
    <xdr:sp macro="" textlink="">
      <xdr:nvSpPr>
        <xdr:cNvPr id="6" name="Picture 5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19050</xdr:colOff>
      <xdr:row>12</xdr:row>
      <xdr:rowOff>19050</xdr:rowOff>
    </xdr:to>
    <xdr:sp macro="" textlink="">
      <xdr:nvSpPr>
        <xdr:cNvPr id="7" name="Picture 10"/>
        <xdr:cNvSpPr>
          <a:spLocks noChangeAspect="1" noChangeArrowheads="1"/>
        </xdr:cNvSpPr>
      </xdr:nvSpPr>
      <xdr:spPr bwMode="auto">
        <a:xfrm>
          <a:off x="0" y="1541145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19050</xdr:colOff>
      <xdr:row>12</xdr:row>
      <xdr:rowOff>19050</xdr:rowOff>
    </xdr:to>
    <xdr:sp macro="" textlink="">
      <xdr:nvSpPr>
        <xdr:cNvPr id="8" name="Picture 11"/>
        <xdr:cNvSpPr>
          <a:spLocks noChangeAspect="1" noChangeArrowheads="1"/>
        </xdr:cNvSpPr>
      </xdr:nvSpPr>
      <xdr:spPr bwMode="auto">
        <a:xfrm>
          <a:off x="0" y="1541145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253999</xdr:colOff>
      <xdr:row>9</xdr:row>
      <xdr:rowOff>47625</xdr:rowOff>
    </xdr:from>
    <xdr:to>
      <xdr:col>0</xdr:col>
      <xdr:colOff>4159250</xdr:colOff>
      <xdr:row>11</xdr:row>
      <xdr:rowOff>1016001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3999" y="7461250"/>
          <a:ext cx="3905251" cy="3254376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4</xdr:row>
      <xdr:rowOff>968374</xdr:rowOff>
    </xdr:from>
    <xdr:to>
      <xdr:col>0</xdr:col>
      <xdr:colOff>4348480</xdr:colOff>
      <xdr:row>7</xdr:row>
      <xdr:rowOff>1136649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2666999"/>
          <a:ext cx="4316730" cy="3597275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149678</xdr:colOff>
      <xdr:row>0</xdr:row>
      <xdr:rowOff>68035</xdr:rowOff>
    </xdr:from>
    <xdr:to>
      <xdr:col>0</xdr:col>
      <xdr:colOff>1469571</xdr:colOff>
      <xdr:row>1</xdr:row>
      <xdr:rowOff>299062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8" y="68035"/>
          <a:ext cx="1319893" cy="61202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40</xdr:row>
      <xdr:rowOff>0</xdr:rowOff>
    </xdr:from>
    <xdr:to>
      <xdr:col>0</xdr:col>
      <xdr:colOff>2381250</xdr:colOff>
      <xdr:row>40</xdr:row>
      <xdr:rowOff>0</xdr:rowOff>
    </xdr:to>
    <xdr:sp macro="" textlink="">
      <xdr:nvSpPr>
        <xdr:cNvPr id="2" name="Picture 1" descr="Шеврон 1"/>
        <xdr:cNvSpPr>
          <a:spLocks noChangeAspect="1" noChangeArrowheads="1"/>
        </xdr:cNvSpPr>
      </xdr:nvSpPr>
      <xdr:spPr bwMode="auto">
        <a:xfrm>
          <a:off x="57150" y="15411450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19050</xdr:colOff>
      <xdr:row>1</xdr:row>
      <xdr:rowOff>19050</xdr:rowOff>
    </xdr:to>
    <xdr:sp macro="" textlink="">
      <xdr:nvSpPr>
        <xdr:cNvPr id="3" name="Picture 2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19050</xdr:colOff>
      <xdr:row>1</xdr:row>
      <xdr:rowOff>19050</xdr:rowOff>
    </xdr:to>
    <xdr:sp macro="" textlink="">
      <xdr:nvSpPr>
        <xdr:cNvPr id="4" name="Picture 3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19050</xdr:colOff>
      <xdr:row>1</xdr:row>
      <xdr:rowOff>19050</xdr:rowOff>
    </xdr:to>
    <xdr:sp macro="" textlink="">
      <xdr:nvSpPr>
        <xdr:cNvPr id="5" name="Picture 4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19050</xdr:colOff>
      <xdr:row>1</xdr:row>
      <xdr:rowOff>19050</xdr:rowOff>
    </xdr:to>
    <xdr:sp macro="" textlink="">
      <xdr:nvSpPr>
        <xdr:cNvPr id="6" name="Picture 5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19050</xdr:colOff>
      <xdr:row>40</xdr:row>
      <xdr:rowOff>19050</xdr:rowOff>
    </xdr:to>
    <xdr:sp macro="" textlink="">
      <xdr:nvSpPr>
        <xdr:cNvPr id="7" name="Picture 10"/>
        <xdr:cNvSpPr>
          <a:spLocks noChangeAspect="1" noChangeArrowheads="1"/>
        </xdr:cNvSpPr>
      </xdr:nvSpPr>
      <xdr:spPr bwMode="auto">
        <a:xfrm>
          <a:off x="0" y="1541145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19050</xdr:colOff>
      <xdr:row>40</xdr:row>
      <xdr:rowOff>19050</xdr:rowOff>
    </xdr:to>
    <xdr:sp macro="" textlink="">
      <xdr:nvSpPr>
        <xdr:cNvPr id="8" name="Picture 11"/>
        <xdr:cNvSpPr>
          <a:spLocks noChangeAspect="1" noChangeArrowheads="1"/>
        </xdr:cNvSpPr>
      </xdr:nvSpPr>
      <xdr:spPr bwMode="auto">
        <a:xfrm>
          <a:off x="0" y="1541145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149679</xdr:colOff>
      <xdr:row>37</xdr:row>
      <xdr:rowOff>54428</xdr:rowOff>
    </xdr:from>
    <xdr:to>
      <xdr:col>0</xdr:col>
      <xdr:colOff>4163786</xdr:colOff>
      <xdr:row>39</xdr:row>
      <xdr:rowOff>1113517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9" y="39474321"/>
          <a:ext cx="4014107" cy="3345089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217714</xdr:colOff>
      <xdr:row>34</xdr:row>
      <xdr:rowOff>29481</xdr:rowOff>
    </xdr:from>
    <xdr:to>
      <xdr:col>0</xdr:col>
      <xdr:colOff>4231821</xdr:colOff>
      <xdr:row>36</xdr:row>
      <xdr:rowOff>1088570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714" y="36020374"/>
          <a:ext cx="4014107" cy="3345089"/>
        </a:xfrm>
        <a:prstGeom prst="rect">
          <a:avLst/>
        </a:prstGeom>
      </xdr:spPr>
    </xdr:pic>
    <xdr:clientData/>
  </xdr:twoCellAnchor>
  <xdr:twoCellAnchor editAs="oneCell">
    <xdr:from>
      <xdr:col>0</xdr:col>
      <xdr:colOff>166008</xdr:colOff>
      <xdr:row>31</xdr:row>
      <xdr:rowOff>70756</xdr:rowOff>
    </xdr:from>
    <xdr:to>
      <xdr:col>0</xdr:col>
      <xdr:colOff>4180115</xdr:colOff>
      <xdr:row>33</xdr:row>
      <xdr:rowOff>1129845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008" y="32632649"/>
          <a:ext cx="4014107" cy="3345089"/>
        </a:xfrm>
        <a:prstGeom prst="rect">
          <a:avLst/>
        </a:prstGeom>
      </xdr:spPr>
    </xdr:pic>
    <xdr:clientData/>
  </xdr:twoCellAnchor>
  <xdr:twoCellAnchor editAs="oneCell">
    <xdr:from>
      <xdr:col>0</xdr:col>
      <xdr:colOff>234043</xdr:colOff>
      <xdr:row>28</xdr:row>
      <xdr:rowOff>45809</xdr:rowOff>
    </xdr:from>
    <xdr:to>
      <xdr:col>0</xdr:col>
      <xdr:colOff>4248150</xdr:colOff>
      <xdr:row>30</xdr:row>
      <xdr:rowOff>1104898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043" y="29178702"/>
          <a:ext cx="4014107" cy="3345089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231321</xdr:colOff>
      <xdr:row>25</xdr:row>
      <xdr:rowOff>24947</xdr:rowOff>
    </xdr:from>
    <xdr:to>
      <xdr:col>0</xdr:col>
      <xdr:colOff>4245428</xdr:colOff>
      <xdr:row>27</xdr:row>
      <xdr:rowOff>1084036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321" y="25728840"/>
          <a:ext cx="4014107" cy="3345089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244928</xdr:colOff>
      <xdr:row>22</xdr:row>
      <xdr:rowOff>27214</xdr:rowOff>
    </xdr:from>
    <xdr:to>
      <xdr:col>0</xdr:col>
      <xdr:colOff>4259035</xdr:colOff>
      <xdr:row>24</xdr:row>
      <xdr:rowOff>1086303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928" y="22302107"/>
          <a:ext cx="4014107" cy="3345089"/>
        </a:xfrm>
        <a:prstGeom prst="rect">
          <a:avLst/>
        </a:prstGeom>
      </xdr:spPr>
    </xdr:pic>
    <xdr:clientData/>
  </xdr:twoCellAnchor>
  <xdr:twoCellAnchor editAs="oneCell">
    <xdr:from>
      <xdr:col>0</xdr:col>
      <xdr:colOff>244930</xdr:colOff>
      <xdr:row>19</xdr:row>
      <xdr:rowOff>52162</xdr:rowOff>
    </xdr:from>
    <xdr:to>
      <xdr:col>0</xdr:col>
      <xdr:colOff>4259037</xdr:colOff>
      <xdr:row>21</xdr:row>
      <xdr:rowOff>1111251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930" y="18898055"/>
          <a:ext cx="4014107" cy="3345089"/>
        </a:xfrm>
        <a:prstGeom prst="rect">
          <a:avLst/>
        </a:prstGeom>
      </xdr:spPr>
    </xdr:pic>
    <xdr:clientData/>
  </xdr:twoCellAnchor>
  <xdr:twoCellAnchor editAs="oneCell">
    <xdr:from>
      <xdr:col>0</xdr:col>
      <xdr:colOff>244930</xdr:colOff>
      <xdr:row>16</xdr:row>
      <xdr:rowOff>27215</xdr:rowOff>
    </xdr:from>
    <xdr:to>
      <xdr:col>0</xdr:col>
      <xdr:colOff>4259037</xdr:colOff>
      <xdr:row>18</xdr:row>
      <xdr:rowOff>1086304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930" y="15444108"/>
          <a:ext cx="4014107" cy="3345089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244929</xdr:colOff>
      <xdr:row>13</xdr:row>
      <xdr:rowOff>38554</xdr:rowOff>
    </xdr:from>
    <xdr:to>
      <xdr:col>0</xdr:col>
      <xdr:colOff>4259036</xdr:colOff>
      <xdr:row>15</xdr:row>
      <xdr:rowOff>1097643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929" y="12026447"/>
          <a:ext cx="4014107" cy="3345089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244929</xdr:colOff>
      <xdr:row>10</xdr:row>
      <xdr:rowOff>27214</xdr:rowOff>
    </xdr:from>
    <xdr:to>
      <xdr:col>0</xdr:col>
      <xdr:colOff>4259036</xdr:colOff>
      <xdr:row>12</xdr:row>
      <xdr:rowOff>1086303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929" y="8586107"/>
          <a:ext cx="4014107" cy="3345089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190498</xdr:colOff>
      <xdr:row>4</xdr:row>
      <xdr:rowOff>1</xdr:rowOff>
    </xdr:from>
    <xdr:to>
      <xdr:col>0</xdr:col>
      <xdr:colOff>4286249</xdr:colOff>
      <xdr:row>6</xdr:row>
      <xdr:rowOff>1127127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98" y="1700894"/>
          <a:ext cx="4095751" cy="3413126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149677</xdr:colOff>
      <xdr:row>7</xdr:row>
      <xdr:rowOff>0</xdr:rowOff>
    </xdr:from>
    <xdr:to>
      <xdr:col>0</xdr:col>
      <xdr:colOff>4231820</xdr:colOff>
      <xdr:row>9</xdr:row>
      <xdr:rowOff>1115786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7" y="5129893"/>
          <a:ext cx="4082143" cy="3401786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149678</xdr:colOff>
      <xdr:row>0</xdr:row>
      <xdr:rowOff>68035</xdr:rowOff>
    </xdr:from>
    <xdr:to>
      <xdr:col>0</xdr:col>
      <xdr:colOff>1469571</xdr:colOff>
      <xdr:row>1</xdr:row>
      <xdr:rowOff>299062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8" y="68035"/>
          <a:ext cx="1319893" cy="6120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75</xdr:row>
      <xdr:rowOff>0</xdr:rowOff>
    </xdr:from>
    <xdr:to>
      <xdr:col>0</xdr:col>
      <xdr:colOff>533400</xdr:colOff>
      <xdr:row>75</xdr:row>
      <xdr:rowOff>0</xdr:rowOff>
    </xdr:to>
    <xdr:sp macro="" textlink="">
      <xdr:nvSpPr>
        <xdr:cNvPr id="2" name="Picture 2" descr="Cветильник для ЖКХ"/>
        <xdr:cNvSpPr>
          <a:spLocks noChangeAspect="1" noChangeArrowheads="1"/>
        </xdr:cNvSpPr>
      </xdr:nvSpPr>
      <xdr:spPr bwMode="auto">
        <a:xfrm>
          <a:off x="161925" y="66722625"/>
          <a:ext cx="371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57150</xdr:colOff>
      <xdr:row>75</xdr:row>
      <xdr:rowOff>0</xdr:rowOff>
    </xdr:from>
    <xdr:to>
      <xdr:col>0</xdr:col>
      <xdr:colOff>2381250</xdr:colOff>
      <xdr:row>75</xdr:row>
      <xdr:rowOff>0</xdr:rowOff>
    </xdr:to>
    <xdr:sp macro="" textlink="">
      <xdr:nvSpPr>
        <xdr:cNvPr id="3" name="Picture 3" descr="Шеврон 1"/>
        <xdr:cNvSpPr>
          <a:spLocks noChangeAspect="1" noChangeArrowheads="1"/>
        </xdr:cNvSpPr>
      </xdr:nvSpPr>
      <xdr:spPr bwMode="auto">
        <a:xfrm>
          <a:off x="57150" y="667226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19050</xdr:colOff>
      <xdr:row>1</xdr:row>
      <xdr:rowOff>19050</xdr:rowOff>
    </xdr:to>
    <xdr:sp macro="" textlink="">
      <xdr:nvSpPr>
        <xdr:cNvPr id="4" name="Picture 4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19050</xdr:colOff>
      <xdr:row>1</xdr:row>
      <xdr:rowOff>19050</xdr:rowOff>
    </xdr:to>
    <xdr:sp macro="" textlink="">
      <xdr:nvSpPr>
        <xdr:cNvPr id="5" name="Picture 5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19050</xdr:colOff>
      <xdr:row>75</xdr:row>
      <xdr:rowOff>19050</xdr:rowOff>
    </xdr:to>
    <xdr:sp macro="" textlink="">
      <xdr:nvSpPr>
        <xdr:cNvPr id="6" name="Picture 10"/>
        <xdr:cNvSpPr>
          <a:spLocks noChangeAspect="1" noChangeArrowheads="1"/>
        </xdr:cNvSpPr>
      </xdr:nvSpPr>
      <xdr:spPr bwMode="auto">
        <a:xfrm>
          <a:off x="0" y="66722625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19050</xdr:colOff>
      <xdr:row>75</xdr:row>
      <xdr:rowOff>19050</xdr:rowOff>
    </xdr:to>
    <xdr:sp macro="" textlink="">
      <xdr:nvSpPr>
        <xdr:cNvPr id="7" name="Picture 11"/>
        <xdr:cNvSpPr>
          <a:spLocks noChangeAspect="1" noChangeArrowheads="1"/>
        </xdr:cNvSpPr>
      </xdr:nvSpPr>
      <xdr:spPr bwMode="auto">
        <a:xfrm>
          <a:off x="0" y="66722625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57150</xdr:colOff>
      <xdr:row>75</xdr:row>
      <xdr:rowOff>0</xdr:rowOff>
    </xdr:from>
    <xdr:to>
      <xdr:col>0</xdr:col>
      <xdr:colOff>2381250</xdr:colOff>
      <xdr:row>75</xdr:row>
      <xdr:rowOff>0</xdr:rowOff>
    </xdr:to>
    <xdr:sp macro="" textlink="">
      <xdr:nvSpPr>
        <xdr:cNvPr id="8" name="Picture 3" descr="Шеврон 1"/>
        <xdr:cNvSpPr>
          <a:spLocks noChangeAspect="1" noChangeArrowheads="1"/>
        </xdr:cNvSpPr>
      </xdr:nvSpPr>
      <xdr:spPr bwMode="auto">
        <a:xfrm>
          <a:off x="57150" y="667226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57150</xdr:colOff>
      <xdr:row>75</xdr:row>
      <xdr:rowOff>0</xdr:rowOff>
    </xdr:from>
    <xdr:ext cx="2324100" cy="0"/>
    <xdr:sp macro="" textlink="">
      <xdr:nvSpPr>
        <xdr:cNvPr id="9" name="Picture 3" descr="Шеврон 1"/>
        <xdr:cNvSpPr>
          <a:spLocks noChangeAspect="1" noChangeArrowheads="1"/>
        </xdr:cNvSpPr>
      </xdr:nvSpPr>
      <xdr:spPr bwMode="auto">
        <a:xfrm>
          <a:off x="57150" y="667226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57150</xdr:colOff>
      <xdr:row>75</xdr:row>
      <xdr:rowOff>0</xdr:rowOff>
    </xdr:from>
    <xdr:to>
      <xdr:col>0</xdr:col>
      <xdr:colOff>2381250</xdr:colOff>
      <xdr:row>75</xdr:row>
      <xdr:rowOff>0</xdr:rowOff>
    </xdr:to>
    <xdr:sp macro="" textlink="">
      <xdr:nvSpPr>
        <xdr:cNvPr id="10" name="Picture 3" descr="Шеврон 1"/>
        <xdr:cNvSpPr>
          <a:spLocks noChangeAspect="1" noChangeArrowheads="1"/>
        </xdr:cNvSpPr>
      </xdr:nvSpPr>
      <xdr:spPr bwMode="auto">
        <a:xfrm>
          <a:off x="57150" y="667226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57150</xdr:colOff>
      <xdr:row>75</xdr:row>
      <xdr:rowOff>0</xdr:rowOff>
    </xdr:from>
    <xdr:to>
      <xdr:col>0</xdr:col>
      <xdr:colOff>2381250</xdr:colOff>
      <xdr:row>75</xdr:row>
      <xdr:rowOff>0</xdr:rowOff>
    </xdr:to>
    <xdr:sp macro="" textlink="">
      <xdr:nvSpPr>
        <xdr:cNvPr id="11" name="Picture 3" descr="Шеврон 1"/>
        <xdr:cNvSpPr>
          <a:spLocks noChangeAspect="1" noChangeArrowheads="1"/>
        </xdr:cNvSpPr>
      </xdr:nvSpPr>
      <xdr:spPr bwMode="auto">
        <a:xfrm>
          <a:off x="57150" y="667226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143741</xdr:colOff>
      <xdr:row>75</xdr:row>
      <xdr:rowOff>0</xdr:rowOff>
    </xdr:from>
    <xdr:ext cx="2324100" cy="0"/>
    <xdr:sp macro="" textlink="">
      <xdr:nvSpPr>
        <xdr:cNvPr id="12" name="Picture 3" descr="Шеврон 1"/>
        <xdr:cNvSpPr>
          <a:spLocks noChangeAspect="1" noChangeArrowheads="1"/>
        </xdr:cNvSpPr>
      </xdr:nvSpPr>
      <xdr:spPr bwMode="auto">
        <a:xfrm>
          <a:off x="143741" y="667226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75</xdr:row>
      <xdr:rowOff>0</xdr:rowOff>
    </xdr:from>
    <xdr:ext cx="2324100" cy="0"/>
    <xdr:sp macro="" textlink="">
      <xdr:nvSpPr>
        <xdr:cNvPr id="13" name="Picture 3" descr="Шеврон 1"/>
        <xdr:cNvSpPr>
          <a:spLocks noChangeAspect="1" noChangeArrowheads="1"/>
        </xdr:cNvSpPr>
      </xdr:nvSpPr>
      <xdr:spPr bwMode="auto">
        <a:xfrm>
          <a:off x="57150" y="667226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75</xdr:row>
      <xdr:rowOff>0</xdr:rowOff>
    </xdr:from>
    <xdr:ext cx="2324100" cy="0"/>
    <xdr:sp macro="" textlink="">
      <xdr:nvSpPr>
        <xdr:cNvPr id="14" name="Picture 3" descr="Шеврон 1"/>
        <xdr:cNvSpPr>
          <a:spLocks noChangeAspect="1" noChangeArrowheads="1"/>
        </xdr:cNvSpPr>
      </xdr:nvSpPr>
      <xdr:spPr bwMode="auto">
        <a:xfrm>
          <a:off x="57150" y="667226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75</xdr:row>
      <xdr:rowOff>0</xdr:rowOff>
    </xdr:from>
    <xdr:ext cx="2324100" cy="0"/>
    <xdr:sp macro="" textlink="">
      <xdr:nvSpPr>
        <xdr:cNvPr id="15" name="Picture 3" descr="Шеврон 1"/>
        <xdr:cNvSpPr>
          <a:spLocks noChangeAspect="1" noChangeArrowheads="1"/>
        </xdr:cNvSpPr>
      </xdr:nvSpPr>
      <xdr:spPr bwMode="auto">
        <a:xfrm>
          <a:off x="57150" y="667226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75</xdr:row>
      <xdr:rowOff>0</xdr:rowOff>
    </xdr:from>
    <xdr:ext cx="2324100" cy="0"/>
    <xdr:sp macro="" textlink="">
      <xdr:nvSpPr>
        <xdr:cNvPr id="16" name="Picture 3" descr="Шеврон 1"/>
        <xdr:cNvSpPr>
          <a:spLocks noChangeAspect="1" noChangeArrowheads="1"/>
        </xdr:cNvSpPr>
      </xdr:nvSpPr>
      <xdr:spPr bwMode="auto">
        <a:xfrm>
          <a:off x="57150" y="667226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57150</xdr:colOff>
      <xdr:row>9</xdr:row>
      <xdr:rowOff>133350</xdr:rowOff>
    </xdr:from>
    <xdr:to>
      <xdr:col>0</xdr:col>
      <xdr:colOff>2381250</xdr:colOff>
      <xdr:row>9</xdr:row>
      <xdr:rowOff>133350</xdr:rowOff>
    </xdr:to>
    <xdr:sp macro="" textlink="">
      <xdr:nvSpPr>
        <xdr:cNvPr id="17" name="Picture 1" descr="Шеврон 1"/>
        <xdr:cNvSpPr>
          <a:spLocks noChangeAspect="1" noChangeArrowheads="1"/>
        </xdr:cNvSpPr>
      </xdr:nvSpPr>
      <xdr:spPr bwMode="auto">
        <a:xfrm>
          <a:off x="57150" y="623887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57150</xdr:colOff>
      <xdr:row>15</xdr:row>
      <xdr:rowOff>133350</xdr:rowOff>
    </xdr:from>
    <xdr:ext cx="2324100" cy="0"/>
    <xdr:sp macro="" textlink="">
      <xdr:nvSpPr>
        <xdr:cNvPr id="18" name="Picture 1" descr="Шеврон 1"/>
        <xdr:cNvSpPr>
          <a:spLocks noChangeAspect="1" noChangeArrowheads="1"/>
        </xdr:cNvSpPr>
      </xdr:nvSpPr>
      <xdr:spPr bwMode="auto">
        <a:xfrm>
          <a:off x="57150" y="115538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21</xdr:row>
      <xdr:rowOff>133350</xdr:rowOff>
    </xdr:from>
    <xdr:ext cx="2324100" cy="0"/>
    <xdr:sp macro="" textlink="">
      <xdr:nvSpPr>
        <xdr:cNvPr id="19" name="Picture 1" descr="Шеврон 1"/>
        <xdr:cNvSpPr>
          <a:spLocks noChangeAspect="1" noChangeArrowheads="1"/>
        </xdr:cNvSpPr>
      </xdr:nvSpPr>
      <xdr:spPr bwMode="auto">
        <a:xfrm>
          <a:off x="57150" y="1686877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27</xdr:row>
      <xdr:rowOff>133350</xdr:rowOff>
    </xdr:from>
    <xdr:ext cx="2324100" cy="0"/>
    <xdr:sp macro="" textlink="">
      <xdr:nvSpPr>
        <xdr:cNvPr id="20" name="Picture 1" descr="Шеврон 1"/>
        <xdr:cNvSpPr>
          <a:spLocks noChangeAspect="1" noChangeArrowheads="1"/>
        </xdr:cNvSpPr>
      </xdr:nvSpPr>
      <xdr:spPr bwMode="auto">
        <a:xfrm>
          <a:off x="57150" y="221837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33</xdr:row>
      <xdr:rowOff>133350</xdr:rowOff>
    </xdr:from>
    <xdr:ext cx="2324100" cy="0"/>
    <xdr:sp macro="" textlink="">
      <xdr:nvSpPr>
        <xdr:cNvPr id="21" name="Picture 1" descr="Шеврон 1"/>
        <xdr:cNvSpPr>
          <a:spLocks noChangeAspect="1" noChangeArrowheads="1"/>
        </xdr:cNvSpPr>
      </xdr:nvSpPr>
      <xdr:spPr bwMode="auto">
        <a:xfrm>
          <a:off x="57150" y="2749867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75</xdr:row>
      <xdr:rowOff>0</xdr:rowOff>
    </xdr:from>
    <xdr:ext cx="2324100" cy="0"/>
    <xdr:sp macro="" textlink="">
      <xdr:nvSpPr>
        <xdr:cNvPr id="22" name="Picture 3" descr="Шеврон 1"/>
        <xdr:cNvSpPr>
          <a:spLocks noChangeAspect="1" noChangeArrowheads="1"/>
        </xdr:cNvSpPr>
      </xdr:nvSpPr>
      <xdr:spPr bwMode="auto">
        <a:xfrm>
          <a:off x="57150" y="667226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75</xdr:row>
      <xdr:rowOff>0</xdr:rowOff>
    </xdr:from>
    <xdr:ext cx="2324100" cy="0"/>
    <xdr:sp macro="" textlink="">
      <xdr:nvSpPr>
        <xdr:cNvPr id="23" name="Picture 3" descr="Шеврон 1"/>
        <xdr:cNvSpPr>
          <a:spLocks noChangeAspect="1" noChangeArrowheads="1"/>
        </xdr:cNvSpPr>
      </xdr:nvSpPr>
      <xdr:spPr bwMode="auto">
        <a:xfrm>
          <a:off x="57150" y="667226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75</xdr:row>
      <xdr:rowOff>0</xdr:rowOff>
    </xdr:from>
    <xdr:ext cx="2324100" cy="0"/>
    <xdr:sp macro="" textlink="">
      <xdr:nvSpPr>
        <xdr:cNvPr id="24" name="Picture 3" descr="Шеврон 1"/>
        <xdr:cNvSpPr>
          <a:spLocks noChangeAspect="1" noChangeArrowheads="1"/>
        </xdr:cNvSpPr>
      </xdr:nvSpPr>
      <xdr:spPr bwMode="auto">
        <a:xfrm>
          <a:off x="57150" y="667226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74</xdr:row>
      <xdr:rowOff>0</xdr:rowOff>
    </xdr:from>
    <xdr:ext cx="2324100" cy="0"/>
    <xdr:sp macro="" textlink="">
      <xdr:nvSpPr>
        <xdr:cNvPr id="25" name="Picture 3" descr="Шеврон 1"/>
        <xdr:cNvSpPr>
          <a:spLocks noChangeAspect="1" noChangeArrowheads="1"/>
        </xdr:cNvSpPr>
      </xdr:nvSpPr>
      <xdr:spPr bwMode="auto">
        <a:xfrm>
          <a:off x="57150" y="6418897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74</xdr:row>
      <xdr:rowOff>0</xdr:rowOff>
    </xdr:from>
    <xdr:ext cx="2324100" cy="0"/>
    <xdr:sp macro="" textlink="">
      <xdr:nvSpPr>
        <xdr:cNvPr id="26" name="Picture 3" descr="Шеврон 1"/>
        <xdr:cNvSpPr>
          <a:spLocks noChangeAspect="1" noChangeArrowheads="1"/>
        </xdr:cNvSpPr>
      </xdr:nvSpPr>
      <xdr:spPr bwMode="auto">
        <a:xfrm>
          <a:off x="57150" y="6418897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74</xdr:row>
      <xdr:rowOff>0</xdr:rowOff>
    </xdr:from>
    <xdr:ext cx="2324100" cy="0"/>
    <xdr:sp macro="" textlink="">
      <xdr:nvSpPr>
        <xdr:cNvPr id="27" name="Picture 3" descr="Шеврон 1"/>
        <xdr:cNvSpPr>
          <a:spLocks noChangeAspect="1" noChangeArrowheads="1"/>
        </xdr:cNvSpPr>
      </xdr:nvSpPr>
      <xdr:spPr bwMode="auto">
        <a:xfrm>
          <a:off x="57150" y="6418897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74</xdr:row>
      <xdr:rowOff>0</xdr:rowOff>
    </xdr:from>
    <xdr:ext cx="2324100" cy="0"/>
    <xdr:sp macro="" textlink="">
      <xdr:nvSpPr>
        <xdr:cNvPr id="28" name="Picture 3" descr="Шеврон 1"/>
        <xdr:cNvSpPr>
          <a:spLocks noChangeAspect="1" noChangeArrowheads="1"/>
        </xdr:cNvSpPr>
      </xdr:nvSpPr>
      <xdr:spPr bwMode="auto">
        <a:xfrm>
          <a:off x="57150" y="6418897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74</xdr:row>
      <xdr:rowOff>0</xdr:rowOff>
    </xdr:from>
    <xdr:ext cx="2324100" cy="0"/>
    <xdr:sp macro="" textlink="">
      <xdr:nvSpPr>
        <xdr:cNvPr id="29" name="Picture 3" descr="Шеврон 1"/>
        <xdr:cNvSpPr>
          <a:spLocks noChangeAspect="1" noChangeArrowheads="1"/>
        </xdr:cNvSpPr>
      </xdr:nvSpPr>
      <xdr:spPr bwMode="auto">
        <a:xfrm>
          <a:off x="57150" y="6418897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74</xdr:row>
      <xdr:rowOff>0</xdr:rowOff>
    </xdr:from>
    <xdr:ext cx="2324100" cy="0"/>
    <xdr:sp macro="" textlink="">
      <xdr:nvSpPr>
        <xdr:cNvPr id="30" name="Picture 3" descr="Шеврон 1"/>
        <xdr:cNvSpPr>
          <a:spLocks noChangeAspect="1" noChangeArrowheads="1"/>
        </xdr:cNvSpPr>
      </xdr:nvSpPr>
      <xdr:spPr bwMode="auto">
        <a:xfrm>
          <a:off x="57150" y="6418897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63</xdr:row>
      <xdr:rowOff>133350</xdr:rowOff>
    </xdr:from>
    <xdr:ext cx="2324100" cy="0"/>
    <xdr:sp macro="" textlink="">
      <xdr:nvSpPr>
        <xdr:cNvPr id="31" name="Picture 1" descr="Шеврон 1"/>
        <xdr:cNvSpPr>
          <a:spLocks noChangeAspect="1" noChangeArrowheads="1"/>
        </xdr:cNvSpPr>
      </xdr:nvSpPr>
      <xdr:spPr bwMode="auto">
        <a:xfrm>
          <a:off x="57150" y="540734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51</xdr:row>
      <xdr:rowOff>133350</xdr:rowOff>
    </xdr:from>
    <xdr:ext cx="2324100" cy="0"/>
    <xdr:sp macro="" textlink="">
      <xdr:nvSpPr>
        <xdr:cNvPr id="32" name="Picture 1" descr="Шеврон 1"/>
        <xdr:cNvSpPr>
          <a:spLocks noChangeAspect="1" noChangeArrowheads="1"/>
        </xdr:cNvSpPr>
      </xdr:nvSpPr>
      <xdr:spPr bwMode="auto">
        <a:xfrm>
          <a:off x="57150" y="434435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46</xdr:row>
      <xdr:rowOff>0</xdr:rowOff>
    </xdr:from>
    <xdr:ext cx="2324100" cy="0"/>
    <xdr:sp macro="" textlink="">
      <xdr:nvSpPr>
        <xdr:cNvPr id="33" name="Picture 1" descr="Шеврон 1"/>
        <xdr:cNvSpPr>
          <a:spLocks noChangeAspect="1" noChangeArrowheads="1"/>
        </xdr:cNvSpPr>
      </xdr:nvSpPr>
      <xdr:spPr bwMode="auto">
        <a:xfrm>
          <a:off x="57150" y="38881050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45</xdr:row>
      <xdr:rowOff>133350</xdr:rowOff>
    </xdr:from>
    <xdr:ext cx="2324100" cy="0"/>
    <xdr:sp macro="" textlink="">
      <xdr:nvSpPr>
        <xdr:cNvPr id="34" name="Picture 1" descr="Шеврон 1"/>
        <xdr:cNvSpPr>
          <a:spLocks noChangeAspect="1" noChangeArrowheads="1"/>
        </xdr:cNvSpPr>
      </xdr:nvSpPr>
      <xdr:spPr bwMode="auto">
        <a:xfrm>
          <a:off x="57150" y="3812857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39</xdr:row>
      <xdr:rowOff>133350</xdr:rowOff>
    </xdr:from>
    <xdr:ext cx="2324100" cy="0"/>
    <xdr:sp macro="" textlink="">
      <xdr:nvSpPr>
        <xdr:cNvPr id="35" name="Picture 1" descr="Шеврон 1"/>
        <xdr:cNvSpPr>
          <a:spLocks noChangeAspect="1" noChangeArrowheads="1"/>
        </xdr:cNvSpPr>
      </xdr:nvSpPr>
      <xdr:spPr bwMode="auto">
        <a:xfrm>
          <a:off x="57150" y="328136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57</xdr:row>
      <xdr:rowOff>133350</xdr:rowOff>
    </xdr:from>
    <xdr:ext cx="2324100" cy="0"/>
    <xdr:sp macro="" textlink="">
      <xdr:nvSpPr>
        <xdr:cNvPr id="36" name="Picture 1" descr="Шеврон 1"/>
        <xdr:cNvSpPr>
          <a:spLocks noChangeAspect="1" noChangeArrowheads="1"/>
        </xdr:cNvSpPr>
      </xdr:nvSpPr>
      <xdr:spPr bwMode="auto">
        <a:xfrm>
          <a:off x="57150" y="4875847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71</xdr:row>
      <xdr:rowOff>133350</xdr:rowOff>
    </xdr:from>
    <xdr:ext cx="2324100" cy="0"/>
    <xdr:sp macro="" textlink="">
      <xdr:nvSpPr>
        <xdr:cNvPr id="37" name="Picture 1" descr="Шеврон 1"/>
        <xdr:cNvSpPr>
          <a:spLocks noChangeAspect="1" noChangeArrowheads="1"/>
        </xdr:cNvSpPr>
      </xdr:nvSpPr>
      <xdr:spPr bwMode="auto">
        <a:xfrm>
          <a:off x="57150" y="59893200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74</xdr:row>
      <xdr:rowOff>0</xdr:rowOff>
    </xdr:from>
    <xdr:ext cx="2324100" cy="0"/>
    <xdr:sp macro="" textlink="">
      <xdr:nvSpPr>
        <xdr:cNvPr id="38" name="Picture 1" descr="Шеврон 1"/>
        <xdr:cNvSpPr>
          <a:spLocks noChangeAspect="1" noChangeArrowheads="1"/>
        </xdr:cNvSpPr>
      </xdr:nvSpPr>
      <xdr:spPr bwMode="auto">
        <a:xfrm>
          <a:off x="57150" y="6418897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40256</xdr:colOff>
      <xdr:row>16</xdr:row>
      <xdr:rowOff>134372</xdr:rowOff>
    </xdr:from>
    <xdr:to>
      <xdr:col>0</xdr:col>
      <xdr:colOff>4354286</xdr:colOff>
      <xdr:row>21</xdr:row>
      <xdr:rowOff>796445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56" y="12440672"/>
          <a:ext cx="4314030" cy="5091198"/>
        </a:xfrm>
        <a:prstGeom prst="rect">
          <a:avLst/>
        </a:prstGeom>
      </xdr:spPr>
    </xdr:pic>
    <xdr:clientData/>
  </xdr:twoCellAnchor>
  <xdr:twoCellAnchor editAs="oneCell">
    <xdr:from>
      <xdr:col>0</xdr:col>
      <xdr:colOff>38554</xdr:colOff>
      <xdr:row>22</xdr:row>
      <xdr:rowOff>120763</xdr:rowOff>
    </xdr:from>
    <xdr:to>
      <xdr:col>0</xdr:col>
      <xdr:colOff>4354285</xdr:colOff>
      <xdr:row>27</xdr:row>
      <xdr:rowOff>784841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554" y="17742013"/>
          <a:ext cx="4315731" cy="5093203"/>
        </a:xfrm>
        <a:prstGeom prst="rect">
          <a:avLst/>
        </a:prstGeom>
      </xdr:spPr>
    </xdr:pic>
    <xdr:clientData/>
  </xdr:twoCellAnchor>
  <xdr:twoCellAnchor editAs="oneCell">
    <xdr:from>
      <xdr:col>0</xdr:col>
      <xdr:colOff>38555</xdr:colOff>
      <xdr:row>28</xdr:row>
      <xdr:rowOff>105454</xdr:rowOff>
    </xdr:from>
    <xdr:to>
      <xdr:col>0</xdr:col>
      <xdr:colOff>4354287</xdr:colOff>
      <xdr:row>33</xdr:row>
      <xdr:rowOff>769531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555" y="23041654"/>
          <a:ext cx="4315732" cy="5093202"/>
        </a:xfrm>
        <a:prstGeom prst="rect">
          <a:avLst/>
        </a:prstGeom>
      </xdr:spPr>
    </xdr:pic>
    <xdr:clientData/>
  </xdr:twoCellAnchor>
  <xdr:twoCellAnchor editAs="oneCell">
    <xdr:from>
      <xdr:col>0</xdr:col>
      <xdr:colOff>35667</xdr:colOff>
      <xdr:row>34</xdr:row>
      <xdr:rowOff>119063</xdr:rowOff>
    </xdr:from>
    <xdr:to>
      <xdr:col>0</xdr:col>
      <xdr:colOff>4345007</xdr:colOff>
      <xdr:row>39</xdr:row>
      <xdr:rowOff>775607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667" y="28370213"/>
          <a:ext cx="4309340" cy="5085668"/>
        </a:xfrm>
        <a:prstGeom prst="rect">
          <a:avLst/>
        </a:prstGeom>
      </xdr:spPr>
    </xdr:pic>
    <xdr:clientData/>
  </xdr:twoCellAnchor>
  <xdr:twoCellAnchor editAs="oneCell">
    <xdr:from>
      <xdr:col>0</xdr:col>
      <xdr:colOff>45770</xdr:colOff>
      <xdr:row>40</xdr:row>
      <xdr:rowOff>125298</xdr:rowOff>
    </xdr:from>
    <xdr:to>
      <xdr:col>0</xdr:col>
      <xdr:colOff>4347071</xdr:colOff>
      <xdr:row>45</xdr:row>
      <xdr:rowOff>749688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70" y="33691398"/>
          <a:ext cx="4301301" cy="5053515"/>
        </a:xfrm>
        <a:prstGeom prst="rect">
          <a:avLst/>
        </a:prstGeom>
      </xdr:spPr>
    </xdr:pic>
    <xdr:clientData/>
  </xdr:twoCellAnchor>
  <xdr:twoCellAnchor editAs="oneCell">
    <xdr:from>
      <xdr:col>0</xdr:col>
      <xdr:colOff>38063</xdr:colOff>
      <xdr:row>46</xdr:row>
      <xdr:rowOff>100349</xdr:rowOff>
    </xdr:from>
    <xdr:to>
      <xdr:col>0</xdr:col>
      <xdr:colOff>4369593</xdr:colOff>
      <xdr:row>51</xdr:row>
      <xdr:rowOff>800053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63" y="38981399"/>
          <a:ext cx="4331530" cy="5128830"/>
        </a:xfrm>
        <a:prstGeom prst="rect">
          <a:avLst/>
        </a:prstGeom>
      </xdr:spPr>
    </xdr:pic>
    <xdr:clientData/>
  </xdr:twoCellAnchor>
  <xdr:twoCellAnchor editAs="oneCell">
    <xdr:from>
      <xdr:col>0</xdr:col>
      <xdr:colOff>24174</xdr:colOff>
      <xdr:row>52</xdr:row>
      <xdr:rowOff>88449</xdr:rowOff>
    </xdr:from>
    <xdr:to>
      <xdr:col>0</xdr:col>
      <xdr:colOff>4369593</xdr:colOff>
      <xdr:row>57</xdr:row>
      <xdr:rowOff>804522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74" y="44284449"/>
          <a:ext cx="4345419" cy="5145198"/>
        </a:xfrm>
        <a:prstGeom prst="rect">
          <a:avLst/>
        </a:prstGeom>
      </xdr:spPr>
    </xdr:pic>
    <xdr:clientData/>
  </xdr:twoCellAnchor>
  <xdr:twoCellAnchor editAs="oneCell">
    <xdr:from>
      <xdr:col>0</xdr:col>
      <xdr:colOff>36080</xdr:colOff>
      <xdr:row>58</xdr:row>
      <xdr:rowOff>88447</xdr:rowOff>
    </xdr:from>
    <xdr:to>
      <xdr:col>0</xdr:col>
      <xdr:colOff>4357687</xdr:colOff>
      <xdr:row>63</xdr:row>
      <xdr:rowOff>776456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080" y="49599397"/>
          <a:ext cx="4321607" cy="5117134"/>
        </a:xfrm>
        <a:prstGeom prst="rect">
          <a:avLst/>
        </a:prstGeom>
      </xdr:spPr>
    </xdr:pic>
    <xdr:clientData/>
  </xdr:twoCellAnchor>
  <xdr:twoCellAnchor editAs="oneCell">
    <xdr:from>
      <xdr:col>0</xdr:col>
      <xdr:colOff>69427</xdr:colOff>
      <xdr:row>72</xdr:row>
      <xdr:rowOff>953862</xdr:rowOff>
    </xdr:from>
    <xdr:to>
      <xdr:col>0</xdr:col>
      <xdr:colOff>4366503</xdr:colOff>
      <xdr:row>73</xdr:row>
      <xdr:rowOff>873070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27" y="61599537"/>
          <a:ext cx="4297076" cy="1690858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4</xdr:row>
      <xdr:rowOff>91847</xdr:rowOff>
    </xdr:from>
    <xdr:to>
      <xdr:col>0</xdr:col>
      <xdr:colOff>4356552</xdr:colOff>
      <xdr:row>9</xdr:row>
      <xdr:rowOff>787997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7" y="1768247"/>
          <a:ext cx="4342945" cy="5125276"/>
        </a:xfrm>
        <a:prstGeom prst="rect">
          <a:avLst/>
        </a:prstGeom>
      </xdr:spPr>
    </xdr:pic>
    <xdr:clientData/>
  </xdr:twoCellAnchor>
  <xdr:twoCellAnchor editAs="oneCell">
    <xdr:from>
      <xdr:col>0</xdr:col>
      <xdr:colOff>32885</xdr:colOff>
      <xdr:row>10</xdr:row>
      <xdr:rowOff>146276</xdr:rowOff>
    </xdr:from>
    <xdr:to>
      <xdr:col>0</xdr:col>
      <xdr:colOff>4354286</xdr:colOff>
      <xdr:row>15</xdr:row>
      <xdr:rowOff>817035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85" y="7137626"/>
          <a:ext cx="4321401" cy="5099884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163284</xdr:colOff>
      <xdr:row>65</xdr:row>
      <xdr:rowOff>13607</xdr:rowOff>
    </xdr:from>
    <xdr:to>
      <xdr:col>0</xdr:col>
      <xdr:colOff>4146465</xdr:colOff>
      <xdr:row>71</xdr:row>
      <xdr:rowOff>802821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4" y="55258607"/>
          <a:ext cx="3983181" cy="6259285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149678</xdr:colOff>
      <xdr:row>0</xdr:row>
      <xdr:rowOff>68035</xdr:rowOff>
    </xdr:from>
    <xdr:to>
      <xdr:col>0</xdr:col>
      <xdr:colOff>1469571</xdr:colOff>
      <xdr:row>1</xdr:row>
      <xdr:rowOff>318112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8" y="68035"/>
          <a:ext cx="1319893" cy="6120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116</xdr:row>
      <xdr:rowOff>0</xdr:rowOff>
    </xdr:from>
    <xdr:to>
      <xdr:col>0</xdr:col>
      <xdr:colOff>2381250</xdr:colOff>
      <xdr:row>116</xdr:row>
      <xdr:rowOff>0</xdr:rowOff>
    </xdr:to>
    <xdr:sp macro="" textlink="">
      <xdr:nvSpPr>
        <xdr:cNvPr id="2" name="Picture 1" descr="Шеврон 1"/>
        <xdr:cNvSpPr>
          <a:spLocks noChangeAspect="1" noChangeArrowheads="1"/>
        </xdr:cNvSpPr>
      </xdr:nvSpPr>
      <xdr:spPr bwMode="auto">
        <a:xfrm>
          <a:off x="57150" y="176879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19050</xdr:colOff>
      <xdr:row>1</xdr:row>
      <xdr:rowOff>19050</xdr:rowOff>
    </xdr:to>
    <xdr:sp macro="" textlink="">
      <xdr:nvSpPr>
        <xdr:cNvPr id="3" name="Picture 2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19050</xdr:colOff>
      <xdr:row>1</xdr:row>
      <xdr:rowOff>19050</xdr:rowOff>
    </xdr:to>
    <xdr:sp macro="" textlink="">
      <xdr:nvSpPr>
        <xdr:cNvPr id="4" name="Picture 3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57150</xdr:colOff>
      <xdr:row>116</xdr:row>
      <xdr:rowOff>0</xdr:rowOff>
    </xdr:from>
    <xdr:to>
      <xdr:col>0</xdr:col>
      <xdr:colOff>2381250</xdr:colOff>
      <xdr:row>116</xdr:row>
      <xdr:rowOff>0</xdr:rowOff>
    </xdr:to>
    <xdr:sp macro="" textlink="">
      <xdr:nvSpPr>
        <xdr:cNvPr id="5" name="Picture 1" descr="Шеврон 1"/>
        <xdr:cNvSpPr>
          <a:spLocks noChangeAspect="1" noChangeArrowheads="1"/>
        </xdr:cNvSpPr>
      </xdr:nvSpPr>
      <xdr:spPr bwMode="auto">
        <a:xfrm>
          <a:off x="57150" y="176879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57150</xdr:colOff>
      <xdr:row>116</xdr:row>
      <xdr:rowOff>0</xdr:rowOff>
    </xdr:from>
    <xdr:to>
      <xdr:col>0</xdr:col>
      <xdr:colOff>2381250</xdr:colOff>
      <xdr:row>116</xdr:row>
      <xdr:rowOff>0</xdr:rowOff>
    </xdr:to>
    <xdr:sp macro="" textlink="">
      <xdr:nvSpPr>
        <xdr:cNvPr id="6" name="Picture 1" descr="Шеврон 1"/>
        <xdr:cNvSpPr>
          <a:spLocks noChangeAspect="1" noChangeArrowheads="1"/>
        </xdr:cNvSpPr>
      </xdr:nvSpPr>
      <xdr:spPr bwMode="auto">
        <a:xfrm>
          <a:off x="57150" y="176879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57150</xdr:colOff>
      <xdr:row>116</xdr:row>
      <xdr:rowOff>0</xdr:rowOff>
    </xdr:from>
    <xdr:to>
      <xdr:col>0</xdr:col>
      <xdr:colOff>2381250</xdr:colOff>
      <xdr:row>116</xdr:row>
      <xdr:rowOff>0</xdr:rowOff>
    </xdr:to>
    <xdr:sp macro="" textlink="">
      <xdr:nvSpPr>
        <xdr:cNvPr id="7" name="Picture 1" descr="Шеврон 1"/>
        <xdr:cNvSpPr>
          <a:spLocks noChangeAspect="1" noChangeArrowheads="1"/>
        </xdr:cNvSpPr>
      </xdr:nvSpPr>
      <xdr:spPr bwMode="auto">
        <a:xfrm>
          <a:off x="57150" y="176879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57150</xdr:colOff>
      <xdr:row>116</xdr:row>
      <xdr:rowOff>0</xdr:rowOff>
    </xdr:from>
    <xdr:to>
      <xdr:col>0</xdr:col>
      <xdr:colOff>2381250</xdr:colOff>
      <xdr:row>116</xdr:row>
      <xdr:rowOff>0</xdr:rowOff>
    </xdr:to>
    <xdr:sp macro="" textlink="">
      <xdr:nvSpPr>
        <xdr:cNvPr id="8" name="Picture 1" descr="Шеврон 1"/>
        <xdr:cNvSpPr>
          <a:spLocks noChangeAspect="1" noChangeArrowheads="1"/>
        </xdr:cNvSpPr>
      </xdr:nvSpPr>
      <xdr:spPr bwMode="auto">
        <a:xfrm>
          <a:off x="57150" y="176879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57150</xdr:colOff>
      <xdr:row>116</xdr:row>
      <xdr:rowOff>0</xdr:rowOff>
    </xdr:from>
    <xdr:to>
      <xdr:col>0</xdr:col>
      <xdr:colOff>2381250</xdr:colOff>
      <xdr:row>116</xdr:row>
      <xdr:rowOff>0</xdr:rowOff>
    </xdr:to>
    <xdr:sp macro="" textlink="">
      <xdr:nvSpPr>
        <xdr:cNvPr id="9" name="Picture 1" descr="Шеврон 1"/>
        <xdr:cNvSpPr>
          <a:spLocks noChangeAspect="1" noChangeArrowheads="1"/>
        </xdr:cNvSpPr>
      </xdr:nvSpPr>
      <xdr:spPr bwMode="auto">
        <a:xfrm>
          <a:off x="57150" y="176879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152400</xdr:colOff>
      <xdr:row>116</xdr:row>
      <xdr:rowOff>0</xdr:rowOff>
    </xdr:from>
    <xdr:to>
      <xdr:col>0</xdr:col>
      <xdr:colOff>2619375</xdr:colOff>
      <xdr:row>116</xdr:row>
      <xdr:rowOff>0</xdr:rowOff>
    </xdr:to>
    <xdr:pic>
      <xdr:nvPicPr>
        <xdr:cNvPr id="10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768792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19050</xdr:colOff>
      <xdr:row>1</xdr:row>
      <xdr:rowOff>19050</xdr:rowOff>
    </xdr:to>
    <xdr:sp macro="" textlink="">
      <xdr:nvSpPr>
        <xdr:cNvPr id="11" name="Picture 2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19050</xdr:colOff>
      <xdr:row>1</xdr:row>
      <xdr:rowOff>19050</xdr:rowOff>
    </xdr:to>
    <xdr:sp macro="" textlink="">
      <xdr:nvSpPr>
        <xdr:cNvPr id="12" name="Picture 3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19050</xdr:colOff>
      <xdr:row>1</xdr:row>
      <xdr:rowOff>19050</xdr:rowOff>
    </xdr:to>
    <xdr:sp macro="" textlink="">
      <xdr:nvSpPr>
        <xdr:cNvPr id="13" name="Picture 4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19050</xdr:colOff>
      <xdr:row>1</xdr:row>
      <xdr:rowOff>19050</xdr:rowOff>
    </xdr:to>
    <xdr:sp macro="" textlink="">
      <xdr:nvSpPr>
        <xdr:cNvPr id="14" name="Picture 5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152400</xdr:colOff>
      <xdr:row>116</xdr:row>
      <xdr:rowOff>0</xdr:rowOff>
    </xdr:from>
    <xdr:ext cx="2466975" cy="0"/>
    <xdr:pic>
      <xdr:nvPicPr>
        <xdr:cNvPr id="15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768792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116</xdr:row>
      <xdr:rowOff>0</xdr:rowOff>
    </xdr:from>
    <xdr:ext cx="2466975" cy="0"/>
    <xdr:pic>
      <xdr:nvPicPr>
        <xdr:cNvPr id="16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768792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116</xdr:row>
      <xdr:rowOff>0</xdr:rowOff>
    </xdr:from>
    <xdr:ext cx="2466975" cy="0"/>
    <xdr:pic>
      <xdr:nvPicPr>
        <xdr:cNvPr id="17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768792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116</xdr:row>
      <xdr:rowOff>0</xdr:rowOff>
    </xdr:from>
    <xdr:ext cx="2466975" cy="0"/>
    <xdr:pic>
      <xdr:nvPicPr>
        <xdr:cNvPr id="18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768792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215900</xdr:colOff>
      <xdr:row>116</xdr:row>
      <xdr:rowOff>0</xdr:rowOff>
    </xdr:from>
    <xdr:ext cx="2466975" cy="0"/>
    <xdr:pic>
      <xdr:nvPicPr>
        <xdr:cNvPr id="19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5900" y="1768792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116</xdr:row>
      <xdr:rowOff>0</xdr:rowOff>
    </xdr:from>
    <xdr:ext cx="2466975" cy="0"/>
    <xdr:pic>
      <xdr:nvPicPr>
        <xdr:cNvPr id="20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768792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116</xdr:row>
      <xdr:rowOff>0</xdr:rowOff>
    </xdr:from>
    <xdr:ext cx="2466975" cy="0"/>
    <xdr:pic>
      <xdr:nvPicPr>
        <xdr:cNvPr id="21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768792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422275</xdr:colOff>
      <xdr:row>116</xdr:row>
      <xdr:rowOff>0</xdr:rowOff>
    </xdr:from>
    <xdr:ext cx="2466975" cy="0"/>
    <xdr:pic>
      <xdr:nvPicPr>
        <xdr:cNvPr id="22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2275" y="1768792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116</xdr:row>
      <xdr:rowOff>0</xdr:rowOff>
    </xdr:from>
    <xdr:ext cx="2466975" cy="0"/>
    <xdr:pic>
      <xdr:nvPicPr>
        <xdr:cNvPr id="23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768792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116</xdr:row>
      <xdr:rowOff>0</xdr:rowOff>
    </xdr:from>
    <xdr:ext cx="2466975" cy="0"/>
    <xdr:pic>
      <xdr:nvPicPr>
        <xdr:cNvPr id="24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768792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168275</xdr:colOff>
      <xdr:row>116</xdr:row>
      <xdr:rowOff>0</xdr:rowOff>
    </xdr:from>
    <xdr:ext cx="2466975" cy="0"/>
    <xdr:pic>
      <xdr:nvPicPr>
        <xdr:cNvPr id="25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8275" y="1768792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116</xdr:row>
      <xdr:rowOff>0</xdr:rowOff>
    </xdr:from>
    <xdr:ext cx="2466975" cy="0"/>
    <xdr:pic>
      <xdr:nvPicPr>
        <xdr:cNvPr id="26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768792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0</xdr:colOff>
      <xdr:row>116</xdr:row>
      <xdr:rowOff>0</xdr:rowOff>
    </xdr:from>
    <xdr:to>
      <xdr:col>0</xdr:col>
      <xdr:colOff>19812</xdr:colOff>
      <xdr:row>127</xdr:row>
      <xdr:rowOff>59988</xdr:rowOff>
    </xdr:to>
    <xdr:sp macro="" textlink="">
      <xdr:nvSpPr>
        <xdr:cNvPr id="27" name="Picture 10"/>
        <xdr:cNvSpPr>
          <a:spLocks noChangeAspect="1" noChangeArrowheads="1"/>
        </xdr:cNvSpPr>
      </xdr:nvSpPr>
      <xdr:spPr bwMode="auto">
        <a:xfrm>
          <a:off x="0" y="17687925"/>
          <a:ext cx="19812" cy="268412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19812</xdr:colOff>
      <xdr:row>127</xdr:row>
      <xdr:rowOff>59988</xdr:rowOff>
    </xdr:to>
    <xdr:sp macro="" textlink="">
      <xdr:nvSpPr>
        <xdr:cNvPr id="28" name="Picture 11"/>
        <xdr:cNvSpPr>
          <a:spLocks noChangeAspect="1" noChangeArrowheads="1"/>
        </xdr:cNvSpPr>
      </xdr:nvSpPr>
      <xdr:spPr bwMode="auto">
        <a:xfrm>
          <a:off x="0" y="17687925"/>
          <a:ext cx="19812" cy="268412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422275</xdr:colOff>
      <xdr:row>116</xdr:row>
      <xdr:rowOff>0</xdr:rowOff>
    </xdr:from>
    <xdr:ext cx="2466975" cy="0"/>
    <xdr:pic>
      <xdr:nvPicPr>
        <xdr:cNvPr id="29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2275" y="1768792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422275</xdr:colOff>
      <xdr:row>116</xdr:row>
      <xdr:rowOff>0</xdr:rowOff>
    </xdr:from>
    <xdr:ext cx="2466975" cy="0"/>
    <xdr:pic>
      <xdr:nvPicPr>
        <xdr:cNvPr id="30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2275" y="1768792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422275</xdr:colOff>
      <xdr:row>116</xdr:row>
      <xdr:rowOff>0</xdr:rowOff>
    </xdr:from>
    <xdr:ext cx="2466975" cy="0"/>
    <xdr:pic>
      <xdr:nvPicPr>
        <xdr:cNvPr id="31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2275" y="1768792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215900</xdr:colOff>
      <xdr:row>116</xdr:row>
      <xdr:rowOff>0</xdr:rowOff>
    </xdr:from>
    <xdr:ext cx="2466975" cy="0"/>
    <xdr:pic>
      <xdr:nvPicPr>
        <xdr:cNvPr id="32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5900" y="1768792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42</xdr:row>
      <xdr:rowOff>0</xdr:rowOff>
    </xdr:from>
    <xdr:ext cx="2466975" cy="0"/>
    <xdr:pic>
      <xdr:nvPicPr>
        <xdr:cNvPr id="33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387792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42</xdr:row>
      <xdr:rowOff>0</xdr:rowOff>
    </xdr:from>
    <xdr:ext cx="2466975" cy="0"/>
    <xdr:pic>
      <xdr:nvPicPr>
        <xdr:cNvPr id="34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29921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42</xdr:row>
      <xdr:rowOff>0</xdr:rowOff>
    </xdr:from>
    <xdr:ext cx="2466975" cy="0"/>
    <xdr:pic>
      <xdr:nvPicPr>
        <xdr:cNvPr id="35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856297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42</xdr:row>
      <xdr:rowOff>0</xdr:rowOff>
    </xdr:from>
    <xdr:ext cx="2466975" cy="0"/>
    <xdr:pic>
      <xdr:nvPicPr>
        <xdr:cNvPr id="36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767715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42</xdr:row>
      <xdr:rowOff>0</xdr:rowOff>
    </xdr:from>
    <xdr:ext cx="2466975" cy="0"/>
    <xdr:pic>
      <xdr:nvPicPr>
        <xdr:cNvPr id="37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324802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43</xdr:row>
      <xdr:rowOff>619125</xdr:rowOff>
    </xdr:from>
    <xdr:ext cx="2466975" cy="0"/>
    <xdr:pic>
      <xdr:nvPicPr>
        <xdr:cNvPr id="41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3167063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116</xdr:row>
      <xdr:rowOff>0</xdr:rowOff>
    </xdr:from>
    <xdr:ext cx="2466975" cy="0"/>
    <xdr:pic>
      <xdr:nvPicPr>
        <xdr:cNvPr id="44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3739813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42</xdr:row>
      <xdr:rowOff>0</xdr:rowOff>
    </xdr:from>
    <xdr:ext cx="2466975" cy="0"/>
    <xdr:pic>
      <xdr:nvPicPr>
        <xdr:cNvPr id="46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3167063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42</xdr:row>
      <xdr:rowOff>0</xdr:rowOff>
    </xdr:from>
    <xdr:ext cx="2466975" cy="0"/>
    <xdr:pic>
      <xdr:nvPicPr>
        <xdr:cNvPr id="49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0215563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42</xdr:row>
      <xdr:rowOff>0</xdr:rowOff>
    </xdr:from>
    <xdr:ext cx="2466975" cy="0"/>
    <xdr:pic>
      <xdr:nvPicPr>
        <xdr:cNvPr id="50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93345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42</xdr:row>
      <xdr:rowOff>0</xdr:rowOff>
    </xdr:from>
    <xdr:ext cx="2466975" cy="0"/>
    <xdr:pic>
      <xdr:nvPicPr>
        <xdr:cNvPr id="51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6691313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42</xdr:row>
      <xdr:rowOff>0</xdr:rowOff>
    </xdr:from>
    <xdr:ext cx="2466975" cy="0"/>
    <xdr:pic>
      <xdr:nvPicPr>
        <xdr:cNvPr id="52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581025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116</xdr:row>
      <xdr:rowOff>0</xdr:rowOff>
    </xdr:from>
    <xdr:ext cx="2466975" cy="0"/>
    <xdr:pic>
      <xdr:nvPicPr>
        <xdr:cNvPr id="53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24312563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116</xdr:row>
      <xdr:rowOff>0</xdr:rowOff>
    </xdr:from>
    <xdr:ext cx="2466975" cy="0"/>
    <xdr:pic>
      <xdr:nvPicPr>
        <xdr:cNvPr id="55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27836813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116</xdr:row>
      <xdr:rowOff>0</xdr:rowOff>
    </xdr:from>
    <xdr:ext cx="2466975" cy="0"/>
    <xdr:pic>
      <xdr:nvPicPr>
        <xdr:cNvPr id="56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27836813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116</xdr:row>
      <xdr:rowOff>0</xdr:rowOff>
    </xdr:from>
    <xdr:ext cx="2466975" cy="0"/>
    <xdr:pic>
      <xdr:nvPicPr>
        <xdr:cNvPr id="57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31361063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116</xdr:row>
      <xdr:rowOff>0</xdr:rowOff>
    </xdr:from>
    <xdr:ext cx="2466975" cy="0"/>
    <xdr:pic>
      <xdr:nvPicPr>
        <xdr:cNvPr id="58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0215563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116</xdr:row>
      <xdr:rowOff>0</xdr:rowOff>
    </xdr:from>
    <xdr:ext cx="2466975" cy="0"/>
    <xdr:pic>
      <xdr:nvPicPr>
        <xdr:cNvPr id="59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93345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116</xdr:row>
      <xdr:rowOff>0</xdr:rowOff>
    </xdr:from>
    <xdr:ext cx="2466975" cy="0"/>
    <xdr:pic>
      <xdr:nvPicPr>
        <xdr:cNvPr id="60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6691313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116</xdr:row>
      <xdr:rowOff>0</xdr:rowOff>
    </xdr:from>
    <xdr:ext cx="2466975" cy="0"/>
    <xdr:pic>
      <xdr:nvPicPr>
        <xdr:cNvPr id="61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581025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116</xdr:row>
      <xdr:rowOff>0</xdr:rowOff>
    </xdr:from>
    <xdr:ext cx="2466975" cy="0"/>
    <xdr:pic>
      <xdr:nvPicPr>
        <xdr:cNvPr id="62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3167063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116</xdr:row>
      <xdr:rowOff>0</xdr:rowOff>
    </xdr:from>
    <xdr:ext cx="2466975" cy="0"/>
    <xdr:pic>
      <xdr:nvPicPr>
        <xdr:cNvPr id="64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52506563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116</xdr:row>
      <xdr:rowOff>0</xdr:rowOff>
    </xdr:from>
    <xdr:ext cx="2466975" cy="0"/>
    <xdr:pic>
      <xdr:nvPicPr>
        <xdr:cNvPr id="65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516255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116</xdr:row>
      <xdr:rowOff>0</xdr:rowOff>
    </xdr:from>
    <xdr:ext cx="2466975" cy="0"/>
    <xdr:pic>
      <xdr:nvPicPr>
        <xdr:cNvPr id="66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48982313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116</xdr:row>
      <xdr:rowOff>0</xdr:rowOff>
    </xdr:from>
    <xdr:ext cx="2466975" cy="0"/>
    <xdr:pic>
      <xdr:nvPicPr>
        <xdr:cNvPr id="67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4810125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5</xdr:row>
      <xdr:rowOff>619125</xdr:rowOff>
    </xdr:from>
    <xdr:ext cx="2466975" cy="0"/>
    <xdr:pic>
      <xdr:nvPicPr>
        <xdr:cNvPr id="63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7072313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11</xdr:row>
      <xdr:rowOff>619125</xdr:rowOff>
    </xdr:from>
    <xdr:ext cx="2466975" cy="0"/>
    <xdr:pic>
      <xdr:nvPicPr>
        <xdr:cNvPr id="71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3429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17</xdr:row>
      <xdr:rowOff>619125</xdr:rowOff>
    </xdr:from>
    <xdr:ext cx="2466975" cy="0"/>
    <xdr:pic>
      <xdr:nvPicPr>
        <xdr:cNvPr id="73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6858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42</xdr:row>
      <xdr:rowOff>0</xdr:rowOff>
    </xdr:from>
    <xdr:ext cx="2466975" cy="0"/>
    <xdr:pic>
      <xdr:nvPicPr>
        <xdr:cNvPr id="75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0287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8</xdr:row>
      <xdr:rowOff>619125</xdr:rowOff>
    </xdr:from>
    <xdr:ext cx="2466975" cy="0"/>
    <xdr:pic>
      <xdr:nvPicPr>
        <xdr:cNvPr id="80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3429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14</xdr:row>
      <xdr:rowOff>619125</xdr:rowOff>
    </xdr:from>
    <xdr:ext cx="2466975" cy="0"/>
    <xdr:pic>
      <xdr:nvPicPr>
        <xdr:cNvPr id="81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6858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20</xdr:row>
      <xdr:rowOff>619125</xdr:rowOff>
    </xdr:from>
    <xdr:ext cx="2466975" cy="0"/>
    <xdr:pic>
      <xdr:nvPicPr>
        <xdr:cNvPr id="82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0287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26</xdr:row>
      <xdr:rowOff>619125</xdr:rowOff>
    </xdr:from>
    <xdr:ext cx="2466975" cy="0"/>
    <xdr:pic>
      <xdr:nvPicPr>
        <xdr:cNvPr id="83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3716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46</xdr:row>
      <xdr:rowOff>619125</xdr:rowOff>
    </xdr:from>
    <xdr:ext cx="2466975" cy="0"/>
    <xdr:pic>
      <xdr:nvPicPr>
        <xdr:cNvPr id="91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30861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55</xdr:row>
      <xdr:rowOff>619125</xdr:rowOff>
    </xdr:from>
    <xdr:ext cx="2466975" cy="0"/>
    <xdr:pic>
      <xdr:nvPicPr>
        <xdr:cNvPr id="93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30861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49</xdr:row>
      <xdr:rowOff>619125</xdr:rowOff>
    </xdr:from>
    <xdr:ext cx="2466975" cy="0"/>
    <xdr:pic>
      <xdr:nvPicPr>
        <xdr:cNvPr id="95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30861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64</xdr:row>
      <xdr:rowOff>619125</xdr:rowOff>
    </xdr:from>
    <xdr:ext cx="2466975" cy="0"/>
    <xdr:pic>
      <xdr:nvPicPr>
        <xdr:cNvPr id="97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41148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58</xdr:row>
      <xdr:rowOff>619125</xdr:rowOff>
    </xdr:from>
    <xdr:ext cx="2466975" cy="0"/>
    <xdr:pic>
      <xdr:nvPicPr>
        <xdr:cNvPr id="99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41148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52</xdr:row>
      <xdr:rowOff>619125</xdr:rowOff>
    </xdr:from>
    <xdr:ext cx="2466975" cy="0"/>
    <xdr:pic>
      <xdr:nvPicPr>
        <xdr:cNvPr id="101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41148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79</xdr:row>
      <xdr:rowOff>619125</xdr:rowOff>
    </xdr:from>
    <xdr:ext cx="2466975" cy="0"/>
    <xdr:pic>
      <xdr:nvPicPr>
        <xdr:cNvPr id="92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51435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85</xdr:row>
      <xdr:rowOff>619125</xdr:rowOff>
    </xdr:from>
    <xdr:ext cx="2466975" cy="0"/>
    <xdr:pic>
      <xdr:nvPicPr>
        <xdr:cNvPr id="100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54864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91</xdr:row>
      <xdr:rowOff>619125</xdr:rowOff>
    </xdr:from>
    <xdr:ext cx="2466975" cy="0"/>
    <xdr:pic>
      <xdr:nvPicPr>
        <xdr:cNvPr id="106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58293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97</xdr:row>
      <xdr:rowOff>619125</xdr:rowOff>
    </xdr:from>
    <xdr:ext cx="2466975" cy="0"/>
    <xdr:pic>
      <xdr:nvPicPr>
        <xdr:cNvPr id="108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61722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82</xdr:row>
      <xdr:rowOff>619125</xdr:rowOff>
    </xdr:from>
    <xdr:ext cx="2466975" cy="0"/>
    <xdr:pic>
      <xdr:nvPicPr>
        <xdr:cNvPr id="110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54864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88</xdr:row>
      <xdr:rowOff>619125</xdr:rowOff>
    </xdr:from>
    <xdr:ext cx="2466975" cy="0"/>
    <xdr:pic>
      <xdr:nvPicPr>
        <xdr:cNvPr id="112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58293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94</xdr:row>
      <xdr:rowOff>619125</xdr:rowOff>
    </xdr:from>
    <xdr:ext cx="2466975" cy="0"/>
    <xdr:pic>
      <xdr:nvPicPr>
        <xdr:cNvPr id="114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61722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619125</xdr:rowOff>
    </xdr:from>
    <xdr:ext cx="2466975" cy="0"/>
    <xdr:pic>
      <xdr:nvPicPr>
        <xdr:cNvPr id="116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65151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23</xdr:row>
      <xdr:rowOff>619125</xdr:rowOff>
    </xdr:from>
    <xdr:ext cx="2466975" cy="0"/>
    <xdr:pic>
      <xdr:nvPicPr>
        <xdr:cNvPr id="117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7138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116</xdr:row>
      <xdr:rowOff>0</xdr:rowOff>
    </xdr:from>
    <xdr:ext cx="2466975" cy="0"/>
    <xdr:pic>
      <xdr:nvPicPr>
        <xdr:cNvPr id="111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85718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108857</xdr:colOff>
      <xdr:row>40</xdr:row>
      <xdr:rowOff>54429</xdr:rowOff>
    </xdr:from>
    <xdr:to>
      <xdr:col>0</xdr:col>
      <xdr:colOff>4347482</xdr:colOff>
      <xdr:row>40</xdr:row>
      <xdr:rowOff>3384777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57" y="15430500"/>
          <a:ext cx="4238625" cy="3330348"/>
        </a:xfrm>
        <a:prstGeom prst="rect">
          <a:avLst/>
        </a:prstGeom>
      </xdr:spPr>
    </xdr:pic>
    <xdr:clientData/>
  </xdr:twoCellAnchor>
  <xdr:oneCellAnchor>
    <xdr:from>
      <xdr:col>0</xdr:col>
      <xdr:colOff>54429</xdr:colOff>
      <xdr:row>41</xdr:row>
      <xdr:rowOff>40821</xdr:rowOff>
    </xdr:from>
    <xdr:ext cx="4292929" cy="3373015"/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18845892"/>
          <a:ext cx="4292929" cy="3373015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20</xdr:row>
      <xdr:rowOff>619125</xdr:rowOff>
    </xdr:from>
    <xdr:ext cx="2466975" cy="0"/>
    <xdr:pic>
      <xdr:nvPicPr>
        <xdr:cNvPr id="127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27425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26</xdr:row>
      <xdr:rowOff>619125</xdr:rowOff>
    </xdr:from>
    <xdr:ext cx="2466975" cy="0"/>
    <xdr:pic>
      <xdr:nvPicPr>
        <xdr:cNvPr id="129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27425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49</xdr:row>
      <xdr:rowOff>619125</xdr:rowOff>
    </xdr:from>
    <xdr:ext cx="2466975" cy="0"/>
    <xdr:pic>
      <xdr:nvPicPr>
        <xdr:cNvPr id="131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37712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55</xdr:row>
      <xdr:rowOff>619125</xdr:rowOff>
    </xdr:from>
    <xdr:ext cx="2466975" cy="0"/>
    <xdr:pic>
      <xdr:nvPicPr>
        <xdr:cNvPr id="133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37712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61</xdr:row>
      <xdr:rowOff>619125</xdr:rowOff>
    </xdr:from>
    <xdr:ext cx="2466975" cy="0"/>
    <xdr:pic>
      <xdr:nvPicPr>
        <xdr:cNvPr id="135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37712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52</xdr:row>
      <xdr:rowOff>619125</xdr:rowOff>
    </xdr:from>
    <xdr:ext cx="2466975" cy="0"/>
    <xdr:pic>
      <xdr:nvPicPr>
        <xdr:cNvPr id="137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51428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58</xdr:row>
      <xdr:rowOff>619125</xdr:rowOff>
    </xdr:from>
    <xdr:ext cx="2466975" cy="0"/>
    <xdr:pic>
      <xdr:nvPicPr>
        <xdr:cNvPr id="139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51428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64</xdr:row>
      <xdr:rowOff>619125</xdr:rowOff>
    </xdr:from>
    <xdr:ext cx="2466975" cy="0"/>
    <xdr:pic>
      <xdr:nvPicPr>
        <xdr:cNvPr id="141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51428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85</xdr:row>
      <xdr:rowOff>619125</xdr:rowOff>
    </xdr:from>
    <xdr:ext cx="2466975" cy="0"/>
    <xdr:pic>
      <xdr:nvPicPr>
        <xdr:cNvPr id="143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65144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91</xdr:row>
      <xdr:rowOff>619125</xdr:rowOff>
    </xdr:from>
    <xdr:ext cx="2466975" cy="0"/>
    <xdr:pic>
      <xdr:nvPicPr>
        <xdr:cNvPr id="145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65144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97</xdr:row>
      <xdr:rowOff>619125</xdr:rowOff>
    </xdr:from>
    <xdr:ext cx="2466975" cy="0"/>
    <xdr:pic>
      <xdr:nvPicPr>
        <xdr:cNvPr id="147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65144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88</xdr:row>
      <xdr:rowOff>619125</xdr:rowOff>
    </xdr:from>
    <xdr:ext cx="2466975" cy="0"/>
    <xdr:pic>
      <xdr:nvPicPr>
        <xdr:cNvPr id="149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78860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94</xdr:row>
      <xdr:rowOff>619125</xdr:rowOff>
    </xdr:from>
    <xdr:ext cx="2466975" cy="0"/>
    <xdr:pic>
      <xdr:nvPicPr>
        <xdr:cNvPr id="151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78860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619125</xdr:rowOff>
    </xdr:from>
    <xdr:ext cx="2466975" cy="0"/>
    <xdr:pic>
      <xdr:nvPicPr>
        <xdr:cNvPr id="153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78860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68034</xdr:colOff>
      <xdr:row>115</xdr:row>
      <xdr:rowOff>40820</xdr:rowOff>
    </xdr:from>
    <xdr:to>
      <xdr:col>0</xdr:col>
      <xdr:colOff>4328309</xdr:colOff>
      <xdr:row>115</xdr:row>
      <xdr:rowOff>3388178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34" y="91358356"/>
          <a:ext cx="4260275" cy="3347358"/>
        </a:xfrm>
        <a:prstGeom prst="rect">
          <a:avLst/>
        </a:prstGeom>
      </xdr:spPr>
    </xdr:pic>
    <xdr:clientData/>
  </xdr:twoCellAnchor>
  <xdr:oneCellAnchor>
    <xdr:from>
      <xdr:col>0</xdr:col>
      <xdr:colOff>152400</xdr:colOff>
      <xdr:row>42</xdr:row>
      <xdr:rowOff>0</xdr:rowOff>
    </xdr:from>
    <xdr:ext cx="2466975" cy="0"/>
    <xdr:pic>
      <xdr:nvPicPr>
        <xdr:cNvPr id="155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30854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42</xdr:row>
      <xdr:rowOff>0</xdr:rowOff>
    </xdr:from>
    <xdr:ext cx="2466975" cy="0"/>
    <xdr:pic>
      <xdr:nvPicPr>
        <xdr:cNvPr id="158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27425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42</xdr:row>
      <xdr:rowOff>0</xdr:rowOff>
    </xdr:from>
    <xdr:ext cx="2466975" cy="0"/>
    <xdr:pic>
      <xdr:nvPicPr>
        <xdr:cNvPr id="160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30854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42</xdr:row>
      <xdr:rowOff>0</xdr:rowOff>
    </xdr:from>
    <xdr:ext cx="2466975" cy="0"/>
    <xdr:pic>
      <xdr:nvPicPr>
        <xdr:cNvPr id="161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44570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42</xdr:row>
      <xdr:rowOff>0</xdr:rowOff>
    </xdr:from>
    <xdr:ext cx="2466975" cy="0"/>
    <xdr:pic>
      <xdr:nvPicPr>
        <xdr:cNvPr id="162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27425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42</xdr:row>
      <xdr:rowOff>0</xdr:rowOff>
    </xdr:from>
    <xdr:ext cx="2466975" cy="0"/>
    <xdr:pic>
      <xdr:nvPicPr>
        <xdr:cNvPr id="164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27425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42</xdr:row>
      <xdr:rowOff>0</xdr:rowOff>
    </xdr:from>
    <xdr:ext cx="2466975" cy="0"/>
    <xdr:pic>
      <xdr:nvPicPr>
        <xdr:cNvPr id="166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27425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149678</xdr:colOff>
      <xdr:row>0</xdr:row>
      <xdr:rowOff>68035</xdr:rowOff>
    </xdr:from>
    <xdr:to>
      <xdr:col>0</xdr:col>
      <xdr:colOff>1469571</xdr:colOff>
      <xdr:row>1</xdr:row>
      <xdr:rowOff>318112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8" y="68035"/>
          <a:ext cx="1319893" cy="612027"/>
        </a:xfrm>
        <a:prstGeom prst="rect">
          <a:avLst/>
        </a:prstGeom>
      </xdr:spPr>
    </xdr:pic>
    <xdr:clientData/>
  </xdr:twoCellAnchor>
  <xdr:twoCellAnchor editAs="oneCell">
    <xdr:from>
      <xdr:col>0</xdr:col>
      <xdr:colOff>40823</xdr:colOff>
      <xdr:row>4</xdr:row>
      <xdr:rowOff>26242</xdr:rowOff>
    </xdr:from>
    <xdr:to>
      <xdr:col>0</xdr:col>
      <xdr:colOff>4302333</xdr:colOff>
      <xdr:row>6</xdr:row>
      <xdr:rowOff>1088572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3" y="2053706"/>
          <a:ext cx="4261510" cy="3348330"/>
        </a:xfrm>
        <a:prstGeom prst="rect">
          <a:avLst/>
        </a:prstGeom>
      </xdr:spPr>
    </xdr:pic>
    <xdr:clientData/>
  </xdr:twoCellAnchor>
  <xdr:twoCellAnchor editAs="oneCell">
    <xdr:from>
      <xdr:col>0</xdr:col>
      <xdr:colOff>9896</xdr:colOff>
      <xdr:row>7</xdr:row>
      <xdr:rowOff>27214</xdr:rowOff>
    </xdr:from>
    <xdr:to>
      <xdr:col>0</xdr:col>
      <xdr:colOff>4286250</xdr:colOff>
      <xdr:row>9</xdr:row>
      <xdr:rowOff>1101207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96" y="5483678"/>
          <a:ext cx="4276354" cy="3359993"/>
        </a:xfrm>
        <a:prstGeom prst="rect">
          <a:avLst/>
        </a:prstGeom>
      </xdr:spPr>
    </xdr:pic>
    <xdr:clientData/>
  </xdr:twoCellAnchor>
  <xdr:twoCellAnchor editAs="oneCell">
    <xdr:from>
      <xdr:col>0</xdr:col>
      <xdr:colOff>68035</xdr:colOff>
      <xdr:row>10</xdr:row>
      <xdr:rowOff>40821</xdr:rowOff>
    </xdr:from>
    <xdr:to>
      <xdr:col>0</xdr:col>
      <xdr:colOff>4329545</xdr:colOff>
      <xdr:row>12</xdr:row>
      <xdr:rowOff>1103151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35" y="8926285"/>
          <a:ext cx="4261510" cy="3348330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</xdr:colOff>
      <xdr:row>13</xdr:row>
      <xdr:rowOff>40821</xdr:rowOff>
    </xdr:from>
    <xdr:to>
      <xdr:col>0</xdr:col>
      <xdr:colOff>4330782</xdr:colOff>
      <xdr:row>15</xdr:row>
      <xdr:rowOff>1114814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" y="12355285"/>
          <a:ext cx="4276354" cy="3359993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</xdr:colOff>
      <xdr:row>19</xdr:row>
      <xdr:rowOff>40821</xdr:rowOff>
    </xdr:from>
    <xdr:to>
      <xdr:col>0</xdr:col>
      <xdr:colOff>4330782</xdr:colOff>
      <xdr:row>21</xdr:row>
      <xdr:rowOff>1114814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" y="19213285"/>
          <a:ext cx="4276354" cy="33599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4276354</xdr:colOff>
      <xdr:row>21</xdr:row>
      <xdr:rowOff>1073993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172464"/>
          <a:ext cx="4276354" cy="3359993"/>
        </a:xfrm>
        <a:prstGeom prst="rect">
          <a:avLst/>
        </a:prstGeom>
      </xdr:spPr>
    </xdr:pic>
    <xdr:clientData/>
  </xdr:twoCellAnchor>
  <xdr:twoCellAnchor editAs="oneCell">
    <xdr:from>
      <xdr:col>0</xdr:col>
      <xdr:colOff>68035</xdr:colOff>
      <xdr:row>25</xdr:row>
      <xdr:rowOff>40821</xdr:rowOff>
    </xdr:from>
    <xdr:to>
      <xdr:col>0</xdr:col>
      <xdr:colOff>4344389</xdr:colOff>
      <xdr:row>27</xdr:row>
      <xdr:rowOff>1114814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35" y="26071285"/>
          <a:ext cx="4276354" cy="3359993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16</xdr:row>
      <xdr:rowOff>40821</xdr:rowOff>
    </xdr:from>
    <xdr:to>
      <xdr:col>0</xdr:col>
      <xdr:colOff>4302331</xdr:colOff>
      <xdr:row>18</xdr:row>
      <xdr:rowOff>1103151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1" y="15784285"/>
          <a:ext cx="4261510" cy="3348330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</xdr:colOff>
      <xdr:row>22</xdr:row>
      <xdr:rowOff>40821</xdr:rowOff>
    </xdr:from>
    <xdr:to>
      <xdr:col>0</xdr:col>
      <xdr:colOff>4315938</xdr:colOff>
      <xdr:row>24</xdr:row>
      <xdr:rowOff>1103151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" y="22642285"/>
          <a:ext cx="4261510" cy="3348330"/>
        </a:xfrm>
        <a:prstGeom prst="rect">
          <a:avLst/>
        </a:prstGeom>
      </xdr:spPr>
    </xdr:pic>
    <xdr:clientData/>
  </xdr:twoCellAnchor>
  <xdr:twoCellAnchor editAs="oneCell">
    <xdr:from>
      <xdr:col>0</xdr:col>
      <xdr:colOff>88818</xdr:colOff>
      <xdr:row>42</xdr:row>
      <xdr:rowOff>68036</xdr:rowOff>
    </xdr:from>
    <xdr:to>
      <xdr:col>0</xdr:col>
      <xdr:colOff>4314454</xdr:colOff>
      <xdr:row>44</xdr:row>
      <xdr:rowOff>1102179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818" y="57354107"/>
          <a:ext cx="4225636" cy="3320143"/>
        </a:xfrm>
        <a:prstGeom prst="rect">
          <a:avLst/>
        </a:prstGeom>
      </xdr:spPr>
    </xdr:pic>
    <xdr:clientData/>
  </xdr:twoCellAnchor>
  <xdr:twoCellAnchor editAs="oneCell">
    <xdr:from>
      <xdr:col>0</xdr:col>
      <xdr:colOff>68035</xdr:colOff>
      <xdr:row>48</xdr:row>
      <xdr:rowOff>54428</xdr:rowOff>
    </xdr:from>
    <xdr:to>
      <xdr:col>0</xdr:col>
      <xdr:colOff>4293671</xdr:colOff>
      <xdr:row>50</xdr:row>
      <xdr:rowOff>1088571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35" y="64198499"/>
          <a:ext cx="4225636" cy="3320143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</xdr:colOff>
      <xdr:row>54</xdr:row>
      <xdr:rowOff>54428</xdr:rowOff>
    </xdr:from>
    <xdr:to>
      <xdr:col>0</xdr:col>
      <xdr:colOff>4280064</xdr:colOff>
      <xdr:row>56</xdr:row>
      <xdr:rowOff>1088571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" y="71056499"/>
          <a:ext cx="4225636" cy="3320143"/>
        </a:xfrm>
        <a:prstGeom prst="rect">
          <a:avLst/>
        </a:prstGeom>
      </xdr:spPr>
    </xdr:pic>
    <xdr:clientData/>
  </xdr:twoCellAnchor>
  <xdr:twoCellAnchor editAs="oneCell">
    <xdr:from>
      <xdr:col>0</xdr:col>
      <xdr:colOff>81642</xdr:colOff>
      <xdr:row>60</xdr:row>
      <xdr:rowOff>54428</xdr:rowOff>
    </xdr:from>
    <xdr:to>
      <xdr:col>0</xdr:col>
      <xdr:colOff>4307278</xdr:colOff>
      <xdr:row>62</xdr:row>
      <xdr:rowOff>1088571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642" y="77914499"/>
          <a:ext cx="4225636" cy="3320143"/>
        </a:xfrm>
        <a:prstGeom prst="rect">
          <a:avLst/>
        </a:prstGeom>
      </xdr:spPr>
    </xdr:pic>
    <xdr:clientData/>
  </xdr:twoCellAnchor>
  <xdr:twoCellAnchor editAs="oneCell">
    <xdr:from>
      <xdr:col>0</xdr:col>
      <xdr:colOff>27216</xdr:colOff>
      <xdr:row>45</xdr:row>
      <xdr:rowOff>40821</xdr:rowOff>
    </xdr:from>
    <xdr:to>
      <xdr:col>0</xdr:col>
      <xdr:colOff>4322125</xdr:colOff>
      <xdr:row>47</xdr:row>
      <xdr:rowOff>1129393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6" y="60755892"/>
          <a:ext cx="4294909" cy="3374572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51</xdr:row>
      <xdr:rowOff>27214</xdr:rowOff>
    </xdr:from>
    <xdr:to>
      <xdr:col>0</xdr:col>
      <xdr:colOff>4322123</xdr:colOff>
      <xdr:row>53</xdr:row>
      <xdr:rowOff>1115786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" y="67600285"/>
          <a:ext cx="4294909" cy="3374572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57</xdr:row>
      <xdr:rowOff>27214</xdr:rowOff>
    </xdr:from>
    <xdr:to>
      <xdr:col>0</xdr:col>
      <xdr:colOff>4322123</xdr:colOff>
      <xdr:row>59</xdr:row>
      <xdr:rowOff>1115786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" y="74458285"/>
          <a:ext cx="4294909" cy="3374572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63</xdr:row>
      <xdr:rowOff>27214</xdr:rowOff>
    </xdr:from>
    <xdr:to>
      <xdr:col>0</xdr:col>
      <xdr:colOff>4335730</xdr:colOff>
      <xdr:row>65</xdr:row>
      <xdr:rowOff>1115786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1" y="81316285"/>
          <a:ext cx="4294909" cy="33745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24102</xdr:rowOff>
    </xdr:from>
    <xdr:to>
      <xdr:col>0</xdr:col>
      <xdr:colOff>4354286</xdr:colOff>
      <xdr:row>29</xdr:row>
      <xdr:rowOff>1744434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483566"/>
          <a:ext cx="4354286" cy="3421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30</xdr:row>
      <xdr:rowOff>47431</xdr:rowOff>
    </xdr:from>
    <xdr:to>
      <xdr:col>0</xdr:col>
      <xdr:colOff>4354285</xdr:colOff>
      <xdr:row>31</xdr:row>
      <xdr:rowOff>1729858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7" y="32990324"/>
          <a:ext cx="4340678" cy="34105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13607</xdr:rowOff>
    </xdr:from>
    <xdr:to>
      <xdr:col>0</xdr:col>
      <xdr:colOff>4354286</xdr:colOff>
      <xdr:row>33</xdr:row>
      <xdr:rowOff>1706725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453536"/>
          <a:ext cx="4354286" cy="3421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27214</xdr:rowOff>
    </xdr:from>
    <xdr:to>
      <xdr:col>0</xdr:col>
      <xdr:colOff>4354286</xdr:colOff>
      <xdr:row>37</xdr:row>
      <xdr:rowOff>1720332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461214"/>
          <a:ext cx="4354286" cy="3421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40821</xdr:rowOff>
    </xdr:from>
    <xdr:to>
      <xdr:col>0</xdr:col>
      <xdr:colOff>4340678</xdr:colOff>
      <xdr:row>35</xdr:row>
      <xdr:rowOff>1682427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936964"/>
          <a:ext cx="4340678" cy="34105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40821</xdr:rowOff>
    </xdr:from>
    <xdr:to>
      <xdr:col>0</xdr:col>
      <xdr:colOff>4340678</xdr:colOff>
      <xdr:row>39</xdr:row>
      <xdr:rowOff>1682426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931035"/>
          <a:ext cx="4340678" cy="3410534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66</xdr:row>
      <xdr:rowOff>27215</xdr:rowOff>
    </xdr:from>
    <xdr:to>
      <xdr:col>0</xdr:col>
      <xdr:colOff>4356509</xdr:colOff>
      <xdr:row>67</xdr:row>
      <xdr:rowOff>1700696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" y="84745286"/>
          <a:ext cx="4329295" cy="3401589"/>
        </a:xfrm>
        <a:prstGeom prst="rect">
          <a:avLst/>
        </a:prstGeom>
      </xdr:spPr>
    </xdr:pic>
    <xdr:clientData/>
  </xdr:twoCellAnchor>
  <xdr:twoCellAnchor editAs="oneCell">
    <xdr:from>
      <xdr:col>0</xdr:col>
      <xdr:colOff>27215</xdr:colOff>
      <xdr:row>68</xdr:row>
      <xdr:rowOff>27213</xdr:rowOff>
    </xdr:from>
    <xdr:to>
      <xdr:col>0</xdr:col>
      <xdr:colOff>4342906</xdr:colOff>
      <xdr:row>69</xdr:row>
      <xdr:rowOff>1676399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5" y="88201499"/>
          <a:ext cx="4315691" cy="3390900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70</xdr:row>
      <xdr:rowOff>40821</xdr:rowOff>
    </xdr:from>
    <xdr:to>
      <xdr:col>0</xdr:col>
      <xdr:colOff>4356509</xdr:colOff>
      <xdr:row>71</xdr:row>
      <xdr:rowOff>1755124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" y="91698535"/>
          <a:ext cx="4329295" cy="3401589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74</xdr:row>
      <xdr:rowOff>40821</xdr:rowOff>
    </xdr:from>
    <xdr:to>
      <xdr:col>0</xdr:col>
      <xdr:colOff>4356509</xdr:colOff>
      <xdr:row>75</xdr:row>
      <xdr:rowOff>1700696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" y="98733428"/>
          <a:ext cx="4329295" cy="3401589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72</xdr:row>
      <xdr:rowOff>54428</xdr:rowOff>
    </xdr:from>
    <xdr:to>
      <xdr:col>0</xdr:col>
      <xdr:colOff>4329298</xdr:colOff>
      <xdr:row>73</xdr:row>
      <xdr:rowOff>1676399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7" y="95209178"/>
          <a:ext cx="4315691" cy="3390900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76</xdr:row>
      <xdr:rowOff>54428</xdr:rowOff>
    </xdr:from>
    <xdr:to>
      <xdr:col>0</xdr:col>
      <xdr:colOff>4342905</xdr:colOff>
      <xdr:row>77</xdr:row>
      <xdr:rowOff>1690007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" y="102230464"/>
          <a:ext cx="4315691" cy="3390900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</xdr:colOff>
      <xdr:row>78</xdr:row>
      <xdr:rowOff>27992</xdr:rowOff>
    </xdr:from>
    <xdr:to>
      <xdr:col>0</xdr:col>
      <xdr:colOff>4365664</xdr:colOff>
      <xdr:row>80</xdr:row>
      <xdr:rowOff>1129392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" y="105714671"/>
          <a:ext cx="4311236" cy="3387400"/>
        </a:xfrm>
        <a:prstGeom prst="rect">
          <a:avLst/>
        </a:prstGeom>
      </xdr:spPr>
    </xdr:pic>
    <xdr:clientData/>
  </xdr:twoCellAnchor>
  <xdr:twoCellAnchor editAs="oneCell">
    <xdr:from>
      <xdr:col>0</xdr:col>
      <xdr:colOff>81643</xdr:colOff>
      <xdr:row>81</xdr:row>
      <xdr:rowOff>40821</xdr:rowOff>
    </xdr:from>
    <xdr:to>
      <xdr:col>0</xdr:col>
      <xdr:colOff>4358986</xdr:colOff>
      <xdr:row>83</xdr:row>
      <xdr:rowOff>1115591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643" y="109156500"/>
          <a:ext cx="4277343" cy="3360770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84</xdr:row>
      <xdr:rowOff>27214</xdr:rowOff>
    </xdr:from>
    <xdr:to>
      <xdr:col>0</xdr:col>
      <xdr:colOff>4338450</xdr:colOff>
      <xdr:row>86</xdr:row>
      <xdr:rowOff>1128614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" y="112571893"/>
          <a:ext cx="4311236" cy="3387400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90</xdr:row>
      <xdr:rowOff>27214</xdr:rowOff>
    </xdr:from>
    <xdr:to>
      <xdr:col>0</xdr:col>
      <xdr:colOff>4338450</xdr:colOff>
      <xdr:row>92</xdr:row>
      <xdr:rowOff>1128614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" y="119429893"/>
          <a:ext cx="4311236" cy="3387400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</xdr:colOff>
      <xdr:row>87</xdr:row>
      <xdr:rowOff>27214</xdr:rowOff>
    </xdr:from>
    <xdr:to>
      <xdr:col>0</xdr:col>
      <xdr:colOff>4331771</xdr:colOff>
      <xdr:row>89</xdr:row>
      <xdr:rowOff>1101984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" y="116000893"/>
          <a:ext cx="4277343" cy="3360770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</xdr:colOff>
      <xdr:row>93</xdr:row>
      <xdr:rowOff>27214</xdr:rowOff>
    </xdr:from>
    <xdr:to>
      <xdr:col>0</xdr:col>
      <xdr:colOff>4331771</xdr:colOff>
      <xdr:row>95</xdr:row>
      <xdr:rowOff>1101984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" y="122858893"/>
          <a:ext cx="4277343" cy="3360770"/>
        </a:xfrm>
        <a:prstGeom prst="rect">
          <a:avLst/>
        </a:prstGeom>
      </xdr:spPr>
    </xdr:pic>
    <xdr:clientData/>
  </xdr:twoCellAnchor>
  <xdr:twoCellAnchor editAs="oneCell">
    <xdr:from>
      <xdr:col>0</xdr:col>
      <xdr:colOff>68035</xdr:colOff>
      <xdr:row>99</xdr:row>
      <xdr:rowOff>27214</xdr:rowOff>
    </xdr:from>
    <xdr:to>
      <xdr:col>0</xdr:col>
      <xdr:colOff>4345378</xdr:colOff>
      <xdr:row>101</xdr:row>
      <xdr:rowOff>1101984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35" y="129716893"/>
          <a:ext cx="4277343" cy="3360770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96</xdr:row>
      <xdr:rowOff>13607</xdr:rowOff>
    </xdr:from>
    <xdr:to>
      <xdr:col>0</xdr:col>
      <xdr:colOff>4338450</xdr:colOff>
      <xdr:row>98</xdr:row>
      <xdr:rowOff>1115007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" y="126274286"/>
          <a:ext cx="4311236" cy="3387400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102</xdr:row>
      <xdr:rowOff>40820</xdr:rowOff>
    </xdr:from>
    <xdr:to>
      <xdr:col>0</xdr:col>
      <xdr:colOff>4339194</xdr:colOff>
      <xdr:row>103</xdr:row>
      <xdr:rowOff>1717221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1" y="133159499"/>
          <a:ext cx="4298373" cy="3377293"/>
        </a:xfrm>
        <a:prstGeom prst="rect">
          <a:avLst/>
        </a:prstGeom>
      </xdr:spPr>
    </xdr:pic>
    <xdr:clientData/>
  </xdr:twoCellAnchor>
  <xdr:twoCellAnchor editAs="oneCell">
    <xdr:from>
      <xdr:col>0</xdr:col>
      <xdr:colOff>54429</xdr:colOff>
      <xdr:row>104</xdr:row>
      <xdr:rowOff>27213</xdr:rowOff>
    </xdr:from>
    <xdr:to>
      <xdr:col>0</xdr:col>
      <xdr:colOff>4366657</xdr:colOff>
      <xdr:row>105</xdr:row>
      <xdr:rowOff>1714500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136574892"/>
          <a:ext cx="4312228" cy="3388179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106</xdr:row>
      <xdr:rowOff>27214</xdr:rowOff>
    </xdr:from>
    <xdr:to>
      <xdr:col>0</xdr:col>
      <xdr:colOff>4339194</xdr:colOff>
      <xdr:row>107</xdr:row>
      <xdr:rowOff>1690007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1" y="140003893"/>
          <a:ext cx="4298373" cy="3377293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</xdr:colOff>
      <xdr:row>110</xdr:row>
      <xdr:rowOff>27214</xdr:rowOff>
    </xdr:from>
    <xdr:to>
      <xdr:col>0</xdr:col>
      <xdr:colOff>4314701</xdr:colOff>
      <xdr:row>111</xdr:row>
      <xdr:rowOff>1673679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" y="146861893"/>
          <a:ext cx="4260273" cy="3347357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108</xdr:row>
      <xdr:rowOff>13607</xdr:rowOff>
    </xdr:from>
    <xdr:to>
      <xdr:col>0</xdr:col>
      <xdr:colOff>4339442</xdr:colOff>
      <xdr:row>109</xdr:row>
      <xdr:rowOff>1687286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" y="143419286"/>
          <a:ext cx="4312228" cy="3388179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112</xdr:row>
      <xdr:rowOff>13607</xdr:rowOff>
    </xdr:from>
    <xdr:to>
      <xdr:col>0</xdr:col>
      <xdr:colOff>4327071</xdr:colOff>
      <xdr:row>113</xdr:row>
      <xdr:rowOff>1691173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" y="150250071"/>
          <a:ext cx="4299857" cy="33784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100</xdr:row>
      <xdr:rowOff>0</xdr:rowOff>
    </xdr:from>
    <xdr:to>
      <xdr:col>0</xdr:col>
      <xdr:colOff>2381250</xdr:colOff>
      <xdr:row>100</xdr:row>
      <xdr:rowOff>0</xdr:rowOff>
    </xdr:to>
    <xdr:sp macro="" textlink="">
      <xdr:nvSpPr>
        <xdr:cNvPr id="2" name="Picture 1" descr="Шеврон 1"/>
        <xdr:cNvSpPr>
          <a:spLocks noChangeAspect="1" noChangeArrowheads="1"/>
        </xdr:cNvSpPr>
      </xdr:nvSpPr>
      <xdr:spPr bwMode="auto">
        <a:xfrm>
          <a:off x="57150" y="108470700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19050</xdr:colOff>
      <xdr:row>1</xdr:row>
      <xdr:rowOff>19050</xdr:rowOff>
    </xdr:to>
    <xdr:sp macro="" textlink="">
      <xdr:nvSpPr>
        <xdr:cNvPr id="3" name="Picture 2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19050</xdr:colOff>
      <xdr:row>1</xdr:row>
      <xdr:rowOff>19050</xdr:rowOff>
    </xdr:to>
    <xdr:sp macro="" textlink="">
      <xdr:nvSpPr>
        <xdr:cNvPr id="4" name="Picture 3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57150</xdr:colOff>
      <xdr:row>100</xdr:row>
      <xdr:rowOff>0</xdr:rowOff>
    </xdr:from>
    <xdr:to>
      <xdr:col>0</xdr:col>
      <xdr:colOff>2381250</xdr:colOff>
      <xdr:row>100</xdr:row>
      <xdr:rowOff>0</xdr:rowOff>
    </xdr:to>
    <xdr:sp macro="" textlink="">
      <xdr:nvSpPr>
        <xdr:cNvPr id="5" name="Picture 1" descr="Шеврон 1"/>
        <xdr:cNvSpPr>
          <a:spLocks noChangeAspect="1" noChangeArrowheads="1"/>
        </xdr:cNvSpPr>
      </xdr:nvSpPr>
      <xdr:spPr bwMode="auto">
        <a:xfrm>
          <a:off x="57150" y="108470700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57150</xdr:colOff>
      <xdr:row>100</xdr:row>
      <xdr:rowOff>0</xdr:rowOff>
    </xdr:from>
    <xdr:to>
      <xdr:col>0</xdr:col>
      <xdr:colOff>2381250</xdr:colOff>
      <xdr:row>100</xdr:row>
      <xdr:rowOff>0</xdr:rowOff>
    </xdr:to>
    <xdr:sp macro="" textlink="">
      <xdr:nvSpPr>
        <xdr:cNvPr id="6" name="Picture 1" descr="Шеврон 1"/>
        <xdr:cNvSpPr>
          <a:spLocks noChangeAspect="1" noChangeArrowheads="1"/>
        </xdr:cNvSpPr>
      </xdr:nvSpPr>
      <xdr:spPr bwMode="auto">
        <a:xfrm>
          <a:off x="57150" y="108470700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57150</xdr:colOff>
      <xdr:row>100</xdr:row>
      <xdr:rowOff>0</xdr:rowOff>
    </xdr:from>
    <xdr:to>
      <xdr:col>0</xdr:col>
      <xdr:colOff>2381250</xdr:colOff>
      <xdr:row>100</xdr:row>
      <xdr:rowOff>0</xdr:rowOff>
    </xdr:to>
    <xdr:sp macro="" textlink="">
      <xdr:nvSpPr>
        <xdr:cNvPr id="7" name="Picture 1" descr="Шеврон 1"/>
        <xdr:cNvSpPr>
          <a:spLocks noChangeAspect="1" noChangeArrowheads="1"/>
        </xdr:cNvSpPr>
      </xdr:nvSpPr>
      <xdr:spPr bwMode="auto">
        <a:xfrm>
          <a:off x="57150" y="108470700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57150</xdr:colOff>
      <xdr:row>100</xdr:row>
      <xdr:rowOff>0</xdr:rowOff>
    </xdr:from>
    <xdr:to>
      <xdr:col>0</xdr:col>
      <xdr:colOff>2381250</xdr:colOff>
      <xdr:row>100</xdr:row>
      <xdr:rowOff>0</xdr:rowOff>
    </xdr:to>
    <xdr:sp macro="" textlink="">
      <xdr:nvSpPr>
        <xdr:cNvPr id="8" name="Picture 1" descr="Шеврон 1"/>
        <xdr:cNvSpPr>
          <a:spLocks noChangeAspect="1" noChangeArrowheads="1"/>
        </xdr:cNvSpPr>
      </xdr:nvSpPr>
      <xdr:spPr bwMode="auto">
        <a:xfrm>
          <a:off x="57150" y="108470700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57150</xdr:colOff>
      <xdr:row>100</xdr:row>
      <xdr:rowOff>0</xdr:rowOff>
    </xdr:from>
    <xdr:to>
      <xdr:col>0</xdr:col>
      <xdr:colOff>2381250</xdr:colOff>
      <xdr:row>100</xdr:row>
      <xdr:rowOff>0</xdr:rowOff>
    </xdr:to>
    <xdr:sp macro="" textlink="">
      <xdr:nvSpPr>
        <xdr:cNvPr id="9" name="Picture 1" descr="Шеврон 1"/>
        <xdr:cNvSpPr>
          <a:spLocks noChangeAspect="1" noChangeArrowheads="1"/>
        </xdr:cNvSpPr>
      </xdr:nvSpPr>
      <xdr:spPr bwMode="auto">
        <a:xfrm>
          <a:off x="57150" y="108470700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152400</xdr:colOff>
      <xdr:row>100</xdr:row>
      <xdr:rowOff>0</xdr:rowOff>
    </xdr:from>
    <xdr:to>
      <xdr:col>0</xdr:col>
      <xdr:colOff>2619375</xdr:colOff>
      <xdr:row>100</xdr:row>
      <xdr:rowOff>0</xdr:rowOff>
    </xdr:to>
    <xdr:pic>
      <xdr:nvPicPr>
        <xdr:cNvPr id="10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084707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19050</xdr:colOff>
      <xdr:row>1</xdr:row>
      <xdr:rowOff>19050</xdr:rowOff>
    </xdr:to>
    <xdr:sp macro="" textlink="">
      <xdr:nvSpPr>
        <xdr:cNvPr id="11" name="Picture 2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19050</xdr:colOff>
      <xdr:row>1</xdr:row>
      <xdr:rowOff>19050</xdr:rowOff>
    </xdr:to>
    <xdr:sp macro="" textlink="">
      <xdr:nvSpPr>
        <xdr:cNvPr id="12" name="Picture 3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19050</xdr:colOff>
      <xdr:row>1</xdr:row>
      <xdr:rowOff>19050</xdr:rowOff>
    </xdr:to>
    <xdr:sp macro="" textlink="">
      <xdr:nvSpPr>
        <xdr:cNvPr id="13" name="Picture 4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19050</xdr:colOff>
      <xdr:row>1</xdr:row>
      <xdr:rowOff>19050</xdr:rowOff>
    </xdr:to>
    <xdr:sp macro="" textlink="">
      <xdr:nvSpPr>
        <xdr:cNvPr id="14" name="Picture 5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15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084707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16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084707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17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084707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18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084707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215900</xdr:colOff>
      <xdr:row>100</xdr:row>
      <xdr:rowOff>0</xdr:rowOff>
    </xdr:from>
    <xdr:ext cx="2466975" cy="0"/>
    <xdr:pic>
      <xdr:nvPicPr>
        <xdr:cNvPr id="19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5900" y="1084707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20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084707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21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084707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422275</xdr:colOff>
      <xdr:row>100</xdr:row>
      <xdr:rowOff>0</xdr:rowOff>
    </xdr:from>
    <xdr:ext cx="2466975" cy="0"/>
    <xdr:pic>
      <xdr:nvPicPr>
        <xdr:cNvPr id="22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2275" y="1084707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23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084707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24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084707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168275</xdr:colOff>
      <xdr:row>100</xdr:row>
      <xdr:rowOff>0</xdr:rowOff>
    </xdr:from>
    <xdr:ext cx="2466975" cy="0"/>
    <xdr:pic>
      <xdr:nvPicPr>
        <xdr:cNvPr id="25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8275" y="1084707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26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084707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0</xdr:colOff>
      <xdr:row>100</xdr:row>
      <xdr:rowOff>0</xdr:rowOff>
    </xdr:from>
    <xdr:to>
      <xdr:col>0</xdr:col>
      <xdr:colOff>19812</xdr:colOff>
      <xdr:row>113</xdr:row>
      <xdr:rowOff>87202</xdr:rowOff>
    </xdr:to>
    <xdr:sp macro="" textlink="">
      <xdr:nvSpPr>
        <xdr:cNvPr id="27" name="Picture 10"/>
        <xdr:cNvSpPr>
          <a:spLocks noChangeAspect="1" noChangeArrowheads="1"/>
        </xdr:cNvSpPr>
      </xdr:nvSpPr>
      <xdr:spPr bwMode="auto">
        <a:xfrm>
          <a:off x="0" y="108470700"/>
          <a:ext cx="19812" cy="2726988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19812</xdr:colOff>
      <xdr:row>113</xdr:row>
      <xdr:rowOff>87202</xdr:rowOff>
    </xdr:to>
    <xdr:sp macro="" textlink="">
      <xdr:nvSpPr>
        <xdr:cNvPr id="28" name="Picture 11"/>
        <xdr:cNvSpPr>
          <a:spLocks noChangeAspect="1" noChangeArrowheads="1"/>
        </xdr:cNvSpPr>
      </xdr:nvSpPr>
      <xdr:spPr bwMode="auto">
        <a:xfrm>
          <a:off x="0" y="108470700"/>
          <a:ext cx="19812" cy="2726988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422275</xdr:colOff>
      <xdr:row>100</xdr:row>
      <xdr:rowOff>0</xdr:rowOff>
    </xdr:from>
    <xdr:ext cx="2466975" cy="0"/>
    <xdr:pic>
      <xdr:nvPicPr>
        <xdr:cNvPr id="29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2275" y="1084707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422275</xdr:colOff>
      <xdr:row>100</xdr:row>
      <xdr:rowOff>0</xdr:rowOff>
    </xdr:from>
    <xdr:ext cx="2466975" cy="0"/>
    <xdr:pic>
      <xdr:nvPicPr>
        <xdr:cNvPr id="30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2275" y="1084707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422275</xdr:colOff>
      <xdr:row>100</xdr:row>
      <xdr:rowOff>0</xdr:rowOff>
    </xdr:from>
    <xdr:ext cx="2466975" cy="0"/>
    <xdr:pic>
      <xdr:nvPicPr>
        <xdr:cNvPr id="31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2275" y="1084707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215900</xdr:colOff>
      <xdr:row>100</xdr:row>
      <xdr:rowOff>0</xdr:rowOff>
    </xdr:from>
    <xdr:ext cx="2466975" cy="0"/>
    <xdr:pic>
      <xdr:nvPicPr>
        <xdr:cNvPr id="32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5900" y="1084707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33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4967287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34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4967287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35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4967287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36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4967287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37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4967287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38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51435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39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084707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40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4967287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41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4967287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42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4967287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43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4967287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44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4967287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45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084707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46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084707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47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084707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48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084707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49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084707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50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084707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51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084707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52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084707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53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084707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54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084707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55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084707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56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084707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57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084707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11</xdr:row>
      <xdr:rowOff>619125</xdr:rowOff>
    </xdr:from>
    <xdr:ext cx="2466975" cy="0"/>
    <xdr:pic>
      <xdr:nvPicPr>
        <xdr:cNvPr id="58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3429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16</xdr:row>
      <xdr:rowOff>0</xdr:rowOff>
    </xdr:from>
    <xdr:ext cx="2466975" cy="0"/>
    <xdr:pic>
      <xdr:nvPicPr>
        <xdr:cNvPr id="59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6858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60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0287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61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2224087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63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24003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64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34290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65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37719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66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48006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69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65151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70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58293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71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54864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72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75438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73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72009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74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68580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76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78867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78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82296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79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85725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80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89154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81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92583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82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96012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83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99441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84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02870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86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3716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87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084707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94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37719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96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48006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98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54864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100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58293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102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61722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104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68580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106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72009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108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75438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110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82296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112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85725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114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89154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116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96012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118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99441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120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02870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123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27432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124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30861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125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44577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126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41148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128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30861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130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41148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132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44577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16</xdr:row>
      <xdr:rowOff>0</xdr:rowOff>
    </xdr:from>
    <xdr:ext cx="2466975" cy="0"/>
    <xdr:pic>
      <xdr:nvPicPr>
        <xdr:cNvPr id="135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7994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70</xdr:row>
      <xdr:rowOff>0</xdr:rowOff>
    </xdr:from>
    <xdr:ext cx="2466975" cy="0"/>
    <xdr:pic>
      <xdr:nvPicPr>
        <xdr:cNvPr id="136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7994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14</xdr:row>
      <xdr:rowOff>619125</xdr:rowOff>
    </xdr:from>
    <xdr:ext cx="2466975" cy="0"/>
    <xdr:pic>
      <xdr:nvPicPr>
        <xdr:cNvPr id="137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3422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16</xdr:row>
      <xdr:rowOff>0</xdr:rowOff>
    </xdr:from>
    <xdr:ext cx="2466975" cy="0"/>
    <xdr:pic>
      <xdr:nvPicPr>
        <xdr:cNvPr id="138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8281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16</xdr:row>
      <xdr:rowOff>0</xdr:rowOff>
    </xdr:from>
    <xdr:ext cx="2466975" cy="0"/>
    <xdr:pic>
      <xdr:nvPicPr>
        <xdr:cNvPr id="139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30854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70</xdr:row>
      <xdr:rowOff>0</xdr:rowOff>
    </xdr:from>
    <xdr:ext cx="2466975" cy="0"/>
    <xdr:pic>
      <xdr:nvPicPr>
        <xdr:cNvPr id="140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37712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70</xdr:row>
      <xdr:rowOff>0</xdr:rowOff>
    </xdr:from>
    <xdr:ext cx="2466975" cy="0"/>
    <xdr:pic>
      <xdr:nvPicPr>
        <xdr:cNvPr id="141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44570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70</xdr:row>
      <xdr:rowOff>0</xdr:rowOff>
    </xdr:from>
    <xdr:ext cx="2466975" cy="0"/>
    <xdr:pic>
      <xdr:nvPicPr>
        <xdr:cNvPr id="142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51428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143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58286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145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72002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100</xdr:row>
      <xdr:rowOff>0</xdr:rowOff>
    </xdr:from>
    <xdr:ext cx="2466975" cy="0"/>
    <xdr:pic>
      <xdr:nvPicPr>
        <xdr:cNvPr id="146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78860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41</xdr:row>
      <xdr:rowOff>0</xdr:rowOff>
    </xdr:from>
    <xdr:ext cx="2466975" cy="0"/>
    <xdr:pic>
      <xdr:nvPicPr>
        <xdr:cNvPr id="115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52571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44</xdr:row>
      <xdr:rowOff>0</xdr:rowOff>
    </xdr:from>
    <xdr:ext cx="2466975" cy="0"/>
    <xdr:pic>
      <xdr:nvPicPr>
        <xdr:cNvPr id="117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59429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44</xdr:row>
      <xdr:rowOff>0</xdr:rowOff>
    </xdr:from>
    <xdr:ext cx="2466975" cy="0"/>
    <xdr:pic>
      <xdr:nvPicPr>
        <xdr:cNvPr id="119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37093071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74</xdr:row>
      <xdr:rowOff>0</xdr:rowOff>
    </xdr:from>
    <xdr:ext cx="2466975" cy="0"/>
    <xdr:pic>
      <xdr:nvPicPr>
        <xdr:cNvPr id="121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80003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71</xdr:row>
      <xdr:rowOff>0</xdr:rowOff>
    </xdr:from>
    <xdr:ext cx="2466975" cy="0"/>
    <xdr:pic>
      <xdr:nvPicPr>
        <xdr:cNvPr id="122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80003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16</xdr:row>
      <xdr:rowOff>0</xdr:rowOff>
    </xdr:from>
    <xdr:ext cx="2466975" cy="0"/>
    <xdr:pic>
      <xdr:nvPicPr>
        <xdr:cNvPr id="134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8281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44</xdr:row>
      <xdr:rowOff>0</xdr:rowOff>
    </xdr:from>
    <xdr:ext cx="2466975" cy="0"/>
    <xdr:pic>
      <xdr:nvPicPr>
        <xdr:cNvPr id="152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37093071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68038</xdr:colOff>
      <xdr:row>13</xdr:row>
      <xdr:rowOff>27215</xdr:rowOff>
    </xdr:from>
    <xdr:to>
      <xdr:col>0</xdr:col>
      <xdr:colOff>4345629</xdr:colOff>
      <xdr:row>15</xdr:row>
      <xdr:rowOff>1102180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38" y="5116286"/>
          <a:ext cx="4277591" cy="3360965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10</xdr:row>
      <xdr:rowOff>32074</xdr:rowOff>
    </xdr:from>
    <xdr:to>
      <xdr:col>0</xdr:col>
      <xdr:colOff>4340678</xdr:colOff>
      <xdr:row>12</xdr:row>
      <xdr:rowOff>1124534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1" y="13680038"/>
          <a:ext cx="4299857" cy="3378460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40</xdr:row>
      <xdr:rowOff>27214</xdr:rowOff>
    </xdr:from>
    <xdr:to>
      <xdr:col>0</xdr:col>
      <xdr:colOff>4313464</xdr:colOff>
      <xdr:row>42</xdr:row>
      <xdr:rowOff>1071077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1" y="30017357"/>
          <a:ext cx="4272643" cy="3357077"/>
        </a:xfrm>
        <a:prstGeom prst="rect">
          <a:avLst/>
        </a:prstGeom>
      </xdr:spPr>
    </xdr:pic>
    <xdr:clientData/>
  </xdr:twoCellAnchor>
  <xdr:twoCellAnchor editAs="oneCell">
    <xdr:from>
      <xdr:col>0</xdr:col>
      <xdr:colOff>68035</xdr:colOff>
      <xdr:row>43</xdr:row>
      <xdr:rowOff>40821</xdr:rowOff>
    </xdr:from>
    <xdr:to>
      <xdr:col>0</xdr:col>
      <xdr:colOff>4286249</xdr:colOff>
      <xdr:row>45</xdr:row>
      <xdr:rowOff>1096347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35" y="33459964"/>
          <a:ext cx="4218214" cy="3314311"/>
        </a:xfrm>
        <a:prstGeom prst="rect">
          <a:avLst/>
        </a:prstGeom>
      </xdr:spPr>
    </xdr:pic>
    <xdr:clientData/>
  </xdr:twoCellAnchor>
  <xdr:twoCellAnchor editAs="oneCell">
    <xdr:from>
      <xdr:col>0</xdr:col>
      <xdr:colOff>40822</xdr:colOff>
      <xdr:row>70</xdr:row>
      <xdr:rowOff>40820</xdr:rowOff>
    </xdr:from>
    <xdr:to>
      <xdr:col>0</xdr:col>
      <xdr:colOff>4335730</xdr:colOff>
      <xdr:row>72</xdr:row>
      <xdr:rowOff>1102177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2" y="50346427"/>
          <a:ext cx="4294908" cy="337457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73</xdr:row>
      <xdr:rowOff>27214</xdr:rowOff>
    </xdr:from>
    <xdr:to>
      <xdr:col>0</xdr:col>
      <xdr:colOff>4329545</xdr:colOff>
      <xdr:row>75</xdr:row>
      <xdr:rowOff>1115785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53802643"/>
          <a:ext cx="4329544" cy="3401785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149678</xdr:colOff>
      <xdr:row>0</xdr:row>
      <xdr:rowOff>68035</xdr:rowOff>
    </xdr:from>
    <xdr:to>
      <xdr:col>0</xdr:col>
      <xdr:colOff>1469571</xdr:colOff>
      <xdr:row>1</xdr:row>
      <xdr:rowOff>280012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8" y="68035"/>
          <a:ext cx="1319893" cy="612027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10</xdr:row>
      <xdr:rowOff>0</xdr:rowOff>
    </xdr:from>
    <xdr:to>
      <xdr:col>0</xdr:col>
      <xdr:colOff>4327071</xdr:colOff>
      <xdr:row>12</xdr:row>
      <xdr:rowOff>1092459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" y="5510699"/>
          <a:ext cx="4299857" cy="3378459"/>
        </a:xfrm>
        <a:prstGeom prst="rect">
          <a:avLst/>
        </a:prstGeom>
      </xdr:spPr>
    </xdr:pic>
    <xdr:clientData/>
  </xdr:twoCellAnchor>
  <xdr:twoCellAnchor editAs="oneCell">
    <xdr:from>
      <xdr:col>0</xdr:col>
      <xdr:colOff>68037</xdr:colOff>
      <xdr:row>10</xdr:row>
      <xdr:rowOff>0</xdr:rowOff>
    </xdr:from>
    <xdr:to>
      <xdr:col>0</xdr:col>
      <xdr:colOff>4354287</xdr:colOff>
      <xdr:row>12</xdr:row>
      <xdr:rowOff>1081768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37" y="12368892"/>
          <a:ext cx="4286250" cy="3367768"/>
        </a:xfrm>
        <a:prstGeom prst="rect">
          <a:avLst/>
        </a:prstGeom>
      </xdr:spPr>
    </xdr:pic>
    <xdr:clientData/>
  </xdr:twoCellAnchor>
  <xdr:twoCellAnchor editAs="oneCell">
    <xdr:from>
      <xdr:col>0</xdr:col>
      <xdr:colOff>13608</xdr:colOff>
      <xdr:row>10</xdr:row>
      <xdr:rowOff>0</xdr:rowOff>
    </xdr:from>
    <xdr:to>
      <xdr:col>0</xdr:col>
      <xdr:colOff>4343152</xdr:colOff>
      <xdr:row>12</xdr:row>
      <xdr:rowOff>1115785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8" y="8926286"/>
          <a:ext cx="4329544" cy="340178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</xdr:row>
      <xdr:rowOff>0</xdr:rowOff>
    </xdr:from>
    <xdr:to>
      <xdr:col>0</xdr:col>
      <xdr:colOff>4354287</xdr:colOff>
      <xdr:row>12</xdr:row>
      <xdr:rowOff>1135225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2054679"/>
          <a:ext cx="4354286" cy="3421225"/>
        </a:xfrm>
        <a:prstGeom prst="rect">
          <a:avLst/>
        </a:prstGeom>
      </xdr:spPr>
    </xdr:pic>
    <xdr:clientData/>
  </xdr:twoCellAnchor>
  <xdr:oneCellAnchor>
    <xdr:from>
      <xdr:col>0</xdr:col>
      <xdr:colOff>152400</xdr:colOff>
      <xdr:row>18</xdr:row>
      <xdr:rowOff>619125</xdr:rowOff>
    </xdr:from>
    <xdr:ext cx="2466975" cy="0"/>
    <xdr:pic>
      <xdr:nvPicPr>
        <xdr:cNvPr id="144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2501265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0</xdr:colOff>
      <xdr:row>16</xdr:row>
      <xdr:rowOff>68034</xdr:rowOff>
    </xdr:from>
    <xdr:to>
      <xdr:col>0</xdr:col>
      <xdr:colOff>4327071</xdr:colOff>
      <xdr:row>21</xdr:row>
      <xdr:rowOff>840727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708959"/>
          <a:ext cx="4327071" cy="5126978"/>
        </a:xfrm>
        <a:prstGeom prst="rect">
          <a:avLst/>
        </a:prstGeom>
      </xdr:spPr>
    </xdr:pic>
    <xdr:clientData/>
  </xdr:twoCellAnchor>
  <xdr:oneCellAnchor>
    <xdr:from>
      <xdr:col>0</xdr:col>
      <xdr:colOff>152400</xdr:colOff>
      <xdr:row>24</xdr:row>
      <xdr:rowOff>619125</xdr:rowOff>
    </xdr:from>
    <xdr:ext cx="2466975" cy="0"/>
    <xdr:pic>
      <xdr:nvPicPr>
        <xdr:cNvPr id="148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3027045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0</xdr:colOff>
      <xdr:row>22</xdr:row>
      <xdr:rowOff>27214</xdr:rowOff>
    </xdr:from>
    <xdr:to>
      <xdr:col>0</xdr:col>
      <xdr:colOff>4308763</xdr:colOff>
      <xdr:row>27</xdr:row>
      <xdr:rowOff>835477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760321"/>
          <a:ext cx="4308763" cy="5094513"/>
        </a:xfrm>
        <a:prstGeom prst="rect">
          <a:avLst/>
        </a:prstGeom>
      </xdr:spPr>
    </xdr:pic>
    <xdr:clientData/>
  </xdr:twoCellAnchor>
  <xdr:oneCellAnchor>
    <xdr:from>
      <xdr:col>0</xdr:col>
      <xdr:colOff>152400</xdr:colOff>
      <xdr:row>36</xdr:row>
      <xdr:rowOff>619125</xdr:rowOff>
    </xdr:from>
    <xdr:ext cx="2466975" cy="0"/>
    <xdr:pic>
      <xdr:nvPicPr>
        <xdr:cNvPr id="150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407289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30</xdr:row>
      <xdr:rowOff>619125</xdr:rowOff>
    </xdr:from>
    <xdr:ext cx="2466975" cy="0"/>
    <xdr:pic>
      <xdr:nvPicPr>
        <xdr:cNvPr id="164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355092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30</xdr:row>
      <xdr:rowOff>619125</xdr:rowOff>
    </xdr:from>
    <xdr:ext cx="2466975" cy="0"/>
    <xdr:pic>
      <xdr:nvPicPr>
        <xdr:cNvPr id="165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355092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13607</xdr:colOff>
      <xdr:row>34</xdr:row>
      <xdr:rowOff>68035</xdr:rowOff>
    </xdr:from>
    <xdr:to>
      <xdr:col>0</xdr:col>
      <xdr:colOff>4322370</xdr:colOff>
      <xdr:row>39</xdr:row>
      <xdr:rowOff>819148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7" y="38425210"/>
          <a:ext cx="4308763" cy="51053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81642</xdr:rowOff>
    </xdr:from>
    <xdr:to>
      <xdr:col>0</xdr:col>
      <xdr:colOff>4327071</xdr:colOff>
      <xdr:row>33</xdr:row>
      <xdr:rowOff>794462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238167"/>
          <a:ext cx="4327071" cy="5079352"/>
        </a:xfrm>
        <a:prstGeom prst="rect">
          <a:avLst/>
        </a:prstGeom>
      </xdr:spPr>
    </xdr:pic>
    <xdr:clientData/>
  </xdr:twoCellAnchor>
  <xdr:oneCellAnchor>
    <xdr:from>
      <xdr:col>0</xdr:col>
      <xdr:colOff>152400</xdr:colOff>
      <xdr:row>48</xdr:row>
      <xdr:rowOff>619125</xdr:rowOff>
    </xdr:from>
    <xdr:ext cx="2466975" cy="0"/>
    <xdr:pic>
      <xdr:nvPicPr>
        <xdr:cNvPr id="168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528066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54</xdr:row>
      <xdr:rowOff>619125</xdr:rowOff>
    </xdr:from>
    <xdr:ext cx="2466975" cy="0"/>
    <xdr:pic>
      <xdr:nvPicPr>
        <xdr:cNvPr id="170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579501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60</xdr:row>
      <xdr:rowOff>619125</xdr:rowOff>
    </xdr:from>
    <xdr:ext cx="2466975" cy="0"/>
    <xdr:pic>
      <xdr:nvPicPr>
        <xdr:cNvPr id="171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631317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66</xdr:row>
      <xdr:rowOff>619125</xdr:rowOff>
    </xdr:from>
    <xdr:ext cx="2466975" cy="0"/>
    <xdr:pic>
      <xdr:nvPicPr>
        <xdr:cNvPr id="172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683514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13607</xdr:colOff>
      <xdr:row>46</xdr:row>
      <xdr:rowOff>68035</xdr:rowOff>
    </xdr:from>
    <xdr:to>
      <xdr:col>0</xdr:col>
      <xdr:colOff>4328784</xdr:colOff>
      <xdr:row>51</xdr:row>
      <xdr:rowOff>787247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7" y="50373642"/>
          <a:ext cx="4315177" cy="5073498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58</xdr:row>
      <xdr:rowOff>108855</xdr:rowOff>
    </xdr:from>
    <xdr:to>
      <xdr:col>0</xdr:col>
      <xdr:colOff>4328784</xdr:colOff>
      <xdr:row>63</xdr:row>
      <xdr:rowOff>721176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7" y="60864748"/>
          <a:ext cx="4315177" cy="4966607"/>
        </a:xfrm>
        <a:prstGeom prst="rect">
          <a:avLst/>
        </a:prstGeom>
      </xdr:spPr>
    </xdr:pic>
    <xdr:clientData/>
  </xdr:twoCellAnchor>
  <xdr:oneCellAnchor>
    <xdr:from>
      <xdr:col>0</xdr:col>
      <xdr:colOff>152400</xdr:colOff>
      <xdr:row>78</xdr:row>
      <xdr:rowOff>619125</xdr:rowOff>
    </xdr:from>
    <xdr:ext cx="2466975" cy="0"/>
    <xdr:pic>
      <xdr:nvPicPr>
        <xdr:cNvPr id="177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803529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90</xdr:row>
      <xdr:rowOff>619125</xdr:rowOff>
    </xdr:from>
    <xdr:ext cx="2466975" cy="0"/>
    <xdr:pic>
      <xdr:nvPicPr>
        <xdr:cNvPr id="178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906399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96</xdr:row>
      <xdr:rowOff>619125</xdr:rowOff>
    </xdr:from>
    <xdr:ext cx="2466975" cy="0"/>
    <xdr:pic>
      <xdr:nvPicPr>
        <xdr:cNvPr id="179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957834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40821</xdr:colOff>
      <xdr:row>64</xdr:row>
      <xdr:rowOff>122464</xdr:rowOff>
    </xdr:from>
    <xdr:to>
      <xdr:col>0</xdr:col>
      <xdr:colOff>4338039</xdr:colOff>
      <xdr:row>69</xdr:row>
      <xdr:rowOff>832757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1" y="66103500"/>
          <a:ext cx="4297218" cy="50645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68034</xdr:rowOff>
    </xdr:from>
    <xdr:to>
      <xdr:col>0</xdr:col>
      <xdr:colOff>4343400</xdr:colOff>
      <xdr:row>57</xdr:row>
      <xdr:rowOff>832755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598784"/>
          <a:ext cx="4343400" cy="511900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76</xdr:row>
      <xdr:rowOff>95249</xdr:rowOff>
    </xdr:from>
    <xdr:to>
      <xdr:col>0</xdr:col>
      <xdr:colOff>4343980</xdr:colOff>
      <xdr:row>81</xdr:row>
      <xdr:rowOff>816429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1" y="78241070"/>
          <a:ext cx="4248729" cy="5007430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</xdr:colOff>
      <xdr:row>82</xdr:row>
      <xdr:rowOff>46459</xdr:rowOff>
    </xdr:from>
    <xdr:to>
      <xdr:col>0</xdr:col>
      <xdr:colOff>4367893</xdr:colOff>
      <xdr:row>87</xdr:row>
      <xdr:rowOff>843935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" y="83335780"/>
          <a:ext cx="4313465" cy="5083726"/>
        </a:xfrm>
        <a:prstGeom prst="rect">
          <a:avLst/>
        </a:prstGeom>
      </xdr:spPr>
    </xdr:pic>
    <xdr:clientData/>
  </xdr:twoCellAnchor>
  <xdr:twoCellAnchor editAs="oneCell">
    <xdr:from>
      <xdr:col>0</xdr:col>
      <xdr:colOff>81642</xdr:colOff>
      <xdr:row>88</xdr:row>
      <xdr:rowOff>27214</xdr:rowOff>
    </xdr:from>
    <xdr:to>
      <xdr:col>0</xdr:col>
      <xdr:colOff>4330371</xdr:colOff>
      <xdr:row>93</xdr:row>
      <xdr:rowOff>748394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642" y="88460035"/>
          <a:ext cx="4248729" cy="5007430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</xdr:colOff>
      <xdr:row>94</xdr:row>
      <xdr:rowOff>13607</xdr:rowOff>
    </xdr:from>
    <xdr:to>
      <xdr:col>0</xdr:col>
      <xdr:colOff>4367893</xdr:colOff>
      <xdr:row>99</xdr:row>
      <xdr:rowOff>811083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" y="93589928"/>
          <a:ext cx="4313465" cy="508372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</xdr:row>
      <xdr:rowOff>0</xdr:rowOff>
    </xdr:from>
    <xdr:to>
      <xdr:col>0</xdr:col>
      <xdr:colOff>4327071</xdr:colOff>
      <xdr:row>6</xdr:row>
      <xdr:rowOff>1113841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054679"/>
          <a:ext cx="4327070" cy="33998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4346863</xdr:colOff>
      <xdr:row>9</xdr:row>
      <xdr:rowOff>1129393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83679"/>
          <a:ext cx="4346863" cy="34153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54</xdr:row>
      <xdr:rowOff>0</xdr:rowOff>
    </xdr:from>
    <xdr:to>
      <xdr:col>0</xdr:col>
      <xdr:colOff>2381250</xdr:colOff>
      <xdr:row>54</xdr:row>
      <xdr:rowOff>0</xdr:rowOff>
    </xdr:to>
    <xdr:sp macro="" textlink="">
      <xdr:nvSpPr>
        <xdr:cNvPr id="41499" name="Picture 1" descr="Шеврон 1"/>
        <xdr:cNvSpPr>
          <a:spLocks noChangeAspect="1" noChangeArrowheads="1"/>
        </xdr:cNvSpPr>
      </xdr:nvSpPr>
      <xdr:spPr bwMode="auto">
        <a:xfrm>
          <a:off x="57150" y="7581900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19050</xdr:colOff>
      <xdr:row>1</xdr:row>
      <xdr:rowOff>19050</xdr:rowOff>
    </xdr:to>
    <xdr:sp macro="" textlink="">
      <xdr:nvSpPr>
        <xdr:cNvPr id="41500" name="Picture 2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19050</xdr:colOff>
      <xdr:row>1</xdr:row>
      <xdr:rowOff>19050</xdr:rowOff>
    </xdr:to>
    <xdr:sp macro="" textlink="">
      <xdr:nvSpPr>
        <xdr:cNvPr id="41501" name="Picture 3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19050</xdr:colOff>
      <xdr:row>1</xdr:row>
      <xdr:rowOff>19050</xdr:rowOff>
    </xdr:to>
    <xdr:sp macro="" textlink="">
      <xdr:nvSpPr>
        <xdr:cNvPr id="41505" name="Picture 4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19050</xdr:colOff>
      <xdr:row>1</xdr:row>
      <xdr:rowOff>19050</xdr:rowOff>
    </xdr:to>
    <xdr:sp macro="" textlink="">
      <xdr:nvSpPr>
        <xdr:cNvPr id="41506" name="Picture 5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19050</xdr:colOff>
      <xdr:row>54</xdr:row>
      <xdr:rowOff>19050</xdr:rowOff>
    </xdr:to>
    <xdr:sp macro="" textlink="">
      <xdr:nvSpPr>
        <xdr:cNvPr id="29" name="Picture 10"/>
        <xdr:cNvSpPr>
          <a:spLocks noChangeAspect="1" noChangeArrowheads="1"/>
        </xdr:cNvSpPr>
      </xdr:nvSpPr>
      <xdr:spPr bwMode="auto">
        <a:xfrm>
          <a:off x="0" y="67941825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19050</xdr:colOff>
      <xdr:row>54</xdr:row>
      <xdr:rowOff>19050</xdr:rowOff>
    </xdr:to>
    <xdr:sp macro="" textlink="">
      <xdr:nvSpPr>
        <xdr:cNvPr id="33" name="Picture 11"/>
        <xdr:cNvSpPr>
          <a:spLocks noChangeAspect="1" noChangeArrowheads="1"/>
        </xdr:cNvSpPr>
      </xdr:nvSpPr>
      <xdr:spPr bwMode="auto">
        <a:xfrm>
          <a:off x="0" y="67941825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152400</xdr:colOff>
      <xdr:row>22</xdr:row>
      <xdr:rowOff>0</xdr:rowOff>
    </xdr:from>
    <xdr:ext cx="2466975" cy="0"/>
    <xdr:pic>
      <xdr:nvPicPr>
        <xdr:cNvPr id="22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27432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21</xdr:row>
      <xdr:rowOff>10108</xdr:rowOff>
    </xdr:from>
    <xdr:ext cx="4245428" cy="3335693"/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066037"/>
          <a:ext cx="4245428" cy="3335693"/>
        </a:xfrm>
        <a:prstGeom prst="rect">
          <a:avLst/>
        </a:prstGeom>
      </xdr:spPr>
    </xdr:pic>
    <xdr:clientData/>
  </xdr:oneCellAnchor>
  <xdr:twoCellAnchor editAs="oneCell">
    <xdr:from>
      <xdr:col>0</xdr:col>
      <xdr:colOff>68035</xdr:colOff>
      <xdr:row>20</xdr:row>
      <xdr:rowOff>81642</xdr:rowOff>
    </xdr:from>
    <xdr:to>
      <xdr:col>0</xdr:col>
      <xdr:colOff>4306660</xdr:colOff>
      <xdr:row>20</xdr:row>
      <xdr:rowOff>3411990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35" y="8640535"/>
          <a:ext cx="4238625" cy="3330348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149678</xdr:colOff>
      <xdr:row>0</xdr:row>
      <xdr:rowOff>68035</xdr:rowOff>
    </xdr:from>
    <xdr:to>
      <xdr:col>0</xdr:col>
      <xdr:colOff>1469571</xdr:colOff>
      <xdr:row>1</xdr:row>
      <xdr:rowOff>299062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8" y="68035"/>
          <a:ext cx="1319893" cy="612027"/>
        </a:xfrm>
        <a:prstGeom prst="rect">
          <a:avLst/>
        </a:prstGeom>
      </xdr:spPr>
    </xdr:pic>
    <xdr:clientData/>
  </xdr:twoCellAnchor>
  <xdr:twoCellAnchor editAs="oneCell">
    <xdr:from>
      <xdr:col>0</xdr:col>
      <xdr:colOff>68035</xdr:colOff>
      <xdr:row>16</xdr:row>
      <xdr:rowOff>61231</xdr:rowOff>
    </xdr:from>
    <xdr:to>
      <xdr:col>0</xdr:col>
      <xdr:colOff>4336966</xdr:colOff>
      <xdr:row>17</xdr:row>
      <xdr:rowOff>1714498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35" y="15859124"/>
          <a:ext cx="4268931" cy="3354160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176893</xdr:colOff>
      <xdr:row>18</xdr:row>
      <xdr:rowOff>92333</xdr:rowOff>
    </xdr:from>
    <xdr:to>
      <xdr:col>0</xdr:col>
      <xdr:colOff>4340430</xdr:colOff>
      <xdr:row>19</xdr:row>
      <xdr:rowOff>1635576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93" y="19373654"/>
          <a:ext cx="4163537" cy="3271351"/>
        </a:xfrm>
        <a:prstGeom prst="rect">
          <a:avLst/>
        </a:prstGeom>
      </xdr:spPr>
    </xdr:pic>
    <xdr:clientData/>
  </xdr:twoCellAnchor>
  <xdr:twoCellAnchor editAs="oneCell">
    <xdr:from>
      <xdr:col>0</xdr:col>
      <xdr:colOff>81644</xdr:colOff>
      <xdr:row>34</xdr:row>
      <xdr:rowOff>40627</xdr:rowOff>
    </xdr:from>
    <xdr:to>
      <xdr:col>0</xdr:col>
      <xdr:colOff>4299857</xdr:colOff>
      <xdr:row>35</xdr:row>
      <xdr:rowOff>1626831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644" y="43447413"/>
          <a:ext cx="4218213" cy="3314311"/>
        </a:xfrm>
        <a:prstGeom prst="rect">
          <a:avLst/>
        </a:prstGeom>
      </xdr:spPr>
    </xdr:pic>
    <xdr:clientData/>
  </xdr:twoCellAnchor>
  <xdr:twoCellAnchor editAs="oneCell">
    <xdr:from>
      <xdr:col>0</xdr:col>
      <xdr:colOff>68036</xdr:colOff>
      <xdr:row>36</xdr:row>
      <xdr:rowOff>64148</xdr:rowOff>
    </xdr:from>
    <xdr:to>
      <xdr:col>0</xdr:col>
      <xdr:colOff>4327071</xdr:colOff>
      <xdr:row>37</xdr:row>
      <xdr:rowOff>1668819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36" y="46927148"/>
          <a:ext cx="4259035" cy="3346385"/>
        </a:xfrm>
        <a:prstGeom prst="rect">
          <a:avLst/>
        </a:prstGeom>
      </xdr:spPr>
    </xdr:pic>
    <xdr:clientData/>
  </xdr:twoCellAnchor>
  <xdr:twoCellAnchor editAs="oneCell">
    <xdr:from>
      <xdr:col>0</xdr:col>
      <xdr:colOff>54429</xdr:colOff>
      <xdr:row>50</xdr:row>
      <xdr:rowOff>34019</xdr:rowOff>
    </xdr:from>
    <xdr:to>
      <xdr:col>0</xdr:col>
      <xdr:colOff>4323359</xdr:colOff>
      <xdr:row>51</xdr:row>
      <xdr:rowOff>1687287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64096448"/>
          <a:ext cx="4268930" cy="3354160"/>
        </a:xfrm>
        <a:prstGeom prst="rect">
          <a:avLst/>
        </a:prstGeom>
      </xdr:spPr>
    </xdr:pic>
    <xdr:clientData/>
  </xdr:twoCellAnchor>
  <xdr:twoCellAnchor editAs="oneCell">
    <xdr:from>
      <xdr:col>0</xdr:col>
      <xdr:colOff>54429</xdr:colOff>
      <xdr:row>52</xdr:row>
      <xdr:rowOff>13607</xdr:rowOff>
    </xdr:from>
    <xdr:to>
      <xdr:col>0</xdr:col>
      <xdr:colOff>4332020</xdr:colOff>
      <xdr:row>53</xdr:row>
      <xdr:rowOff>1673679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67505036"/>
          <a:ext cx="4277591" cy="3360964"/>
        </a:xfrm>
        <a:prstGeom prst="rect">
          <a:avLst/>
        </a:prstGeom>
      </xdr:spPr>
    </xdr:pic>
    <xdr:clientData/>
  </xdr:twoCellAnchor>
  <xdr:twoCellAnchor editAs="oneCell">
    <xdr:from>
      <xdr:col>0</xdr:col>
      <xdr:colOff>68036</xdr:colOff>
      <xdr:row>4</xdr:row>
      <xdr:rowOff>30907</xdr:rowOff>
    </xdr:from>
    <xdr:to>
      <xdr:col>0</xdr:col>
      <xdr:colOff>4327071</xdr:colOff>
      <xdr:row>6</xdr:row>
      <xdr:rowOff>1091292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36" y="2112800"/>
          <a:ext cx="4259035" cy="3346385"/>
        </a:xfrm>
        <a:prstGeom prst="rect">
          <a:avLst/>
        </a:prstGeom>
      </xdr:spPr>
    </xdr:pic>
    <xdr:clientData/>
  </xdr:twoCellAnchor>
  <xdr:twoCellAnchor editAs="oneCell">
    <xdr:from>
      <xdr:col>0</xdr:col>
      <xdr:colOff>68038</xdr:colOff>
      <xdr:row>7</xdr:row>
      <xdr:rowOff>33824</xdr:rowOff>
    </xdr:from>
    <xdr:to>
      <xdr:col>0</xdr:col>
      <xdr:colOff>4340679</xdr:colOff>
      <xdr:row>9</xdr:row>
      <xdr:rowOff>1104899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38" y="5544717"/>
          <a:ext cx="4272641" cy="3357075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</xdr:colOff>
      <xdr:row>10</xdr:row>
      <xdr:rowOff>54428</xdr:rowOff>
    </xdr:from>
    <xdr:to>
      <xdr:col>0</xdr:col>
      <xdr:colOff>4313463</xdr:colOff>
      <xdr:row>12</xdr:row>
      <xdr:rowOff>1114813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" y="8994321"/>
          <a:ext cx="4259035" cy="3346385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</xdr:colOff>
      <xdr:row>13</xdr:row>
      <xdr:rowOff>27214</xdr:rowOff>
    </xdr:from>
    <xdr:to>
      <xdr:col>0</xdr:col>
      <xdr:colOff>4327069</xdr:colOff>
      <xdr:row>15</xdr:row>
      <xdr:rowOff>1098289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" y="12396107"/>
          <a:ext cx="4272641" cy="33570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22</xdr:row>
      <xdr:rowOff>36934</xdr:rowOff>
    </xdr:from>
    <xdr:to>
      <xdr:col>0</xdr:col>
      <xdr:colOff>4340678</xdr:colOff>
      <xdr:row>24</xdr:row>
      <xdr:rowOff>1086627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1" y="29727720"/>
          <a:ext cx="4245427" cy="3335693"/>
        </a:xfrm>
        <a:prstGeom prst="rect">
          <a:avLst/>
        </a:prstGeom>
      </xdr:spPr>
    </xdr:pic>
    <xdr:clientData/>
  </xdr:twoCellAnchor>
  <xdr:twoCellAnchor editAs="oneCell">
    <xdr:from>
      <xdr:col>0</xdr:col>
      <xdr:colOff>81644</xdr:colOff>
      <xdr:row>25</xdr:row>
      <xdr:rowOff>45487</xdr:rowOff>
    </xdr:from>
    <xdr:to>
      <xdr:col>0</xdr:col>
      <xdr:colOff>4299858</xdr:colOff>
      <xdr:row>27</xdr:row>
      <xdr:rowOff>1073798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644" y="33165273"/>
          <a:ext cx="4218214" cy="3314311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28</xdr:row>
      <xdr:rowOff>54428</xdr:rowOff>
    </xdr:from>
    <xdr:to>
      <xdr:col>0</xdr:col>
      <xdr:colOff>4340676</xdr:colOff>
      <xdr:row>30</xdr:row>
      <xdr:rowOff>1104121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49" y="36603214"/>
          <a:ext cx="4245427" cy="3335693"/>
        </a:xfrm>
        <a:prstGeom prst="rect">
          <a:avLst/>
        </a:prstGeom>
      </xdr:spPr>
    </xdr:pic>
    <xdr:clientData/>
  </xdr:twoCellAnchor>
  <xdr:twoCellAnchor editAs="oneCell">
    <xdr:from>
      <xdr:col>0</xdr:col>
      <xdr:colOff>81642</xdr:colOff>
      <xdr:row>31</xdr:row>
      <xdr:rowOff>40821</xdr:rowOff>
    </xdr:from>
    <xdr:to>
      <xdr:col>0</xdr:col>
      <xdr:colOff>4299856</xdr:colOff>
      <xdr:row>33</xdr:row>
      <xdr:rowOff>1069132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642" y="40018607"/>
          <a:ext cx="4218214" cy="3314311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122466</xdr:colOff>
      <xdr:row>38</xdr:row>
      <xdr:rowOff>62980</xdr:rowOff>
    </xdr:from>
    <xdr:to>
      <xdr:col>0</xdr:col>
      <xdr:colOff>4340680</xdr:colOff>
      <xdr:row>40</xdr:row>
      <xdr:rowOff>1091291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6" y="50409409"/>
          <a:ext cx="4218214" cy="3314311"/>
        </a:xfrm>
        <a:prstGeom prst="rect">
          <a:avLst/>
        </a:prstGeom>
      </xdr:spPr>
    </xdr:pic>
    <xdr:clientData/>
  </xdr:twoCellAnchor>
  <xdr:twoCellAnchor editAs="oneCell">
    <xdr:from>
      <xdr:col>0</xdr:col>
      <xdr:colOff>54430</xdr:colOff>
      <xdr:row>41</xdr:row>
      <xdr:rowOff>32850</xdr:rowOff>
    </xdr:from>
    <xdr:to>
      <xdr:col>0</xdr:col>
      <xdr:colOff>4340679</xdr:colOff>
      <xdr:row>43</xdr:row>
      <xdr:rowOff>1114617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30" y="53808279"/>
          <a:ext cx="4286249" cy="3367767"/>
        </a:xfrm>
        <a:prstGeom prst="rect">
          <a:avLst/>
        </a:prstGeom>
      </xdr:spPr>
    </xdr:pic>
    <xdr:clientData/>
  </xdr:twoCellAnchor>
  <xdr:twoCellAnchor editAs="oneCell">
    <xdr:from>
      <xdr:col>0</xdr:col>
      <xdr:colOff>68035</xdr:colOff>
      <xdr:row>44</xdr:row>
      <xdr:rowOff>54428</xdr:rowOff>
    </xdr:from>
    <xdr:to>
      <xdr:col>0</xdr:col>
      <xdr:colOff>4286249</xdr:colOff>
      <xdr:row>46</xdr:row>
      <xdr:rowOff>1082739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35" y="57258857"/>
          <a:ext cx="4218214" cy="3314311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47</xdr:row>
      <xdr:rowOff>40821</xdr:rowOff>
    </xdr:from>
    <xdr:to>
      <xdr:col>0</xdr:col>
      <xdr:colOff>4313463</xdr:colOff>
      <xdr:row>49</xdr:row>
      <xdr:rowOff>1122588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" y="60674250"/>
          <a:ext cx="4286249" cy="336776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46</xdr:row>
      <xdr:rowOff>0</xdr:rowOff>
    </xdr:from>
    <xdr:to>
      <xdr:col>0</xdr:col>
      <xdr:colOff>2381250</xdr:colOff>
      <xdr:row>46</xdr:row>
      <xdr:rowOff>0</xdr:rowOff>
    </xdr:to>
    <xdr:sp macro="" textlink="">
      <xdr:nvSpPr>
        <xdr:cNvPr id="2" name="Picture 1" descr="Шеврон 1"/>
        <xdr:cNvSpPr>
          <a:spLocks noChangeAspect="1" noChangeArrowheads="1"/>
        </xdr:cNvSpPr>
      </xdr:nvSpPr>
      <xdr:spPr bwMode="auto">
        <a:xfrm>
          <a:off x="57150" y="46272450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19050</xdr:colOff>
      <xdr:row>1</xdr:row>
      <xdr:rowOff>19050</xdr:rowOff>
    </xdr:to>
    <xdr:sp macro="" textlink="">
      <xdr:nvSpPr>
        <xdr:cNvPr id="3" name="Picture 2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19050</xdr:colOff>
      <xdr:row>1</xdr:row>
      <xdr:rowOff>19050</xdr:rowOff>
    </xdr:to>
    <xdr:sp macro="" textlink="">
      <xdr:nvSpPr>
        <xdr:cNvPr id="4" name="Picture 3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19050</xdr:colOff>
      <xdr:row>1</xdr:row>
      <xdr:rowOff>19050</xdr:rowOff>
    </xdr:to>
    <xdr:sp macro="" textlink="">
      <xdr:nvSpPr>
        <xdr:cNvPr id="5" name="Picture 4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19050</xdr:colOff>
      <xdr:row>1</xdr:row>
      <xdr:rowOff>19050</xdr:rowOff>
    </xdr:to>
    <xdr:sp macro="" textlink="">
      <xdr:nvSpPr>
        <xdr:cNvPr id="6" name="Picture 5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19050</xdr:colOff>
      <xdr:row>46</xdr:row>
      <xdr:rowOff>19050</xdr:rowOff>
    </xdr:to>
    <xdr:sp macro="" textlink="">
      <xdr:nvSpPr>
        <xdr:cNvPr id="7" name="Picture 10"/>
        <xdr:cNvSpPr>
          <a:spLocks noChangeAspect="1" noChangeArrowheads="1"/>
        </xdr:cNvSpPr>
      </xdr:nvSpPr>
      <xdr:spPr bwMode="auto">
        <a:xfrm>
          <a:off x="0" y="4627245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19050</xdr:colOff>
      <xdr:row>46</xdr:row>
      <xdr:rowOff>19050</xdr:rowOff>
    </xdr:to>
    <xdr:sp macro="" textlink="">
      <xdr:nvSpPr>
        <xdr:cNvPr id="8" name="Picture 11"/>
        <xdr:cNvSpPr>
          <a:spLocks noChangeAspect="1" noChangeArrowheads="1"/>
        </xdr:cNvSpPr>
      </xdr:nvSpPr>
      <xdr:spPr bwMode="auto">
        <a:xfrm>
          <a:off x="0" y="4627245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152400</xdr:colOff>
      <xdr:row>46</xdr:row>
      <xdr:rowOff>0</xdr:rowOff>
    </xdr:from>
    <xdr:ext cx="2466975" cy="0"/>
    <xdr:pic>
      <xdr:nvPicPr>
        <xdr:cNvPr id="21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374457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149678</xdr:colOff>
      <xdr:row>0</xdr:row>
      <xdr:rowOff>68035</xdr:rowOff>
    </xdr:from>
    <xdr:to>
      <xdr:col>0</xdr:col>
      <xdr:colOff>1469571</xdr:colOff>
      <xdr:row>1</xdr:row>
      <xdr:rowOff>280012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8" y="68035"/>
          <a:ext cx="1319893" cy="612027"/>
        </a:xfrm>
        <a:prstGeom prst="rect">
          <a:avLst/>
        </a:prstGeom>
      </xdr:spPr>
    </xdr:pic>
    <xdr:clientData/>
  </xdr:twoCellAnchor>
  <xdr:twoCellAnchor editAs="oneCell">
    <xdr:from>
      <xdr:col>0</xdr:col>
      <xdr:colOff>39687</xdr:colOff>
      <xdr:row>10</xdr:row>
      <xdr:rowOff>0</xdr:rowOff>
    </xdr:from>
    <xdr:to>
      <xdr:col>0</xdr:col>
      <xdr:colOff>4299480</xdr:colOff>
      <xdr:row>13</xdr:row>
      <xdr:rowOff>717778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687" y="5545891"/>
          <a:ext cx="4259793" cy="3346981"/>
        </a:xfrm>
        <a:prstGeom prst="rect">
          <a:avLst/>
        </a:prstGeom>
      </xdr:spPr>
    </xdr:pic>
    <xdr:clientData/>
  </xdr:twoCellAnchor>
  <xdr:twoCellAnchor editAs="oneCell">
    <xdr:from>
      <xdr:col>0</xdr:col>
      <xdr:colOff>66147</xdr:colOff>
      <xdr:row>10</xdr:row>
      <xdr:rowOff>0</xdr:rowOff>
    </xdr:from>
    <xdr:to>
      <xdr:col>0</xdr:col>
      <xdr:colOff>4339166</xdr:colOff>
      <xdr:row>13</xdr:row>
      <xdr:rowOff>728170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147" y="2143126"/>
          <a:ext cx="4273019" cy="3357372"/>
        </a:xfrm>
        <a:prstGeom prst="rect">
          <a:avLst/>
        </a:prstGeom>
      </xdr:spPr>
    </xdr:pic>
    <xdr:clientData/>
  </xdr:twoCellAnchor>
  <xdr:oneCellAnchor>
    <xdr:from>
      <xdr:col>0</xdr:col>
      <xdr:colOff>152400</xdr:colOff>
      <xdr:row>12</xdr:row>
      <xdr:rowOff>619125</xdr:rowOff>
    </xdr:from>
    <xdr:ext cx="2466975" cy="0"/>
    <xdr:pic>
      <xdr:nvPicPr>
        <xdr:cNvPr id="22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2501265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18</xdr:row>
      <xdr:rowOff>619125</xdr:rowOff>
    </xdr:from>
    <xdr:ext cx="2466975" cy="0"/>
    <xdr:pic>
      <xdr:nvPicPr>
        <xdr:cNvPr id="28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3023235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24</xdr:row>
      <xdr:rowOff>619125</xdr:rowOff>
    </xdr:from>
    <xdr:ext cx="2466975" cy="0"/>
    <xdr:pic>
      <xdr:nvPicPr>
        <xdr:cNvPr id="30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5268277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30</xdr:row>
      <xdr:rowOff>619125</xdr:rowOff>
    </xdr:from>
    <xdr:ext cx="2466975" cy="0"/>
    <xdr:pic>
      <xdr:nvPicPr>
        <xdr:cNvPr id="31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5788342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36</xdr:row>
      <xdr:rowOff>619125</xdr:rowOff>
    </xdr:from>
    <xdr:ext cx="2466975" cy="0"/>
    <xdr:pic>
      <xdr:nvPicPr>
        <xdr:cNvPr id="34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8043862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51543</xdr:colOff>
      <xdr:row>10</xdr:row>
      <xdr:rowOff>36738</xdr:rowOff>
    </xdr:from>
    <xdr:to>
      <xdr:col>0</xdr:col>
      <xdr:colOff>4340679</xdr:colOff>
      <xdr:row>15</xdr:row>
      <xdr:rowOff>737505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43" y="8908595"/>
          <a:ext cx="4289136" cy="5055053"/>
        </a:xfrm>
        <a:prstGeom prst="rect">
          <a:avLst/>
        </a:prstGeom>
      </xdr:spPr>
    </xdr:pic>
    <xdr:clientData/>
  </xdr:twoCellAnchor>
  <xdr:twoCellAnchor editAs="oneCell">
    <xdr:from>
      <xdr:col>0</xdr:col>
      <xdr:colOff>54430</xdr:colOff>
      <xdr:row>16</xdr:row>
      <xdr:rowOff>54428</xdr:rowOff>
    </xdr:from>
    <xdr:to>
      <xdr:col>0</xdr:col>
      <xdr:colOff>4314702</xdr:colOff>
      <xdr:row>21</xdr:row>
      <xdr:rowOff>721177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30" y="14151428"/>
          <a:ext cx="4260272" cy="5021035"/>
        </a:xfrm>
        <a:prstGeom prst="rect">
          <a:avLst/>
        </a:prstGeom>
      </xdr:spPr>
    </xdr:pic>
    <xdr:clientData/>
  </xdr:twoCellAnchor>
  <xdr:twoCellAnchor editAs="oneCell">
    <xdr:from>
      <xdr:col>0</xdr:col>
      <xdr:colOff>10722</xdr:colOff>
      <xdr:row>22</xdr:row>
      <xdr:rowOff>59093</xdr:rowOff>
    </xdr:from>
    <xdr:to>
      <xdr:col>0</xdr:col>
      <xdr:colOff>4327072</xdr:colOff>
      <xdr:row>27</xdr:row>
      <xdr:rowOff>791934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22" y="19381236"/>
          <a:ext cx="4316350" cy="5087127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28</xdr:row>
      <xdr:rowOff>54915</xdr:rowOff>
    </xdr:from>
    <xdr:to>
      <xdr:col>0</xdr:col>
      <xdr:colOff>4310165</xdr:colOff>
      <xdr:row>33</xdr:row>
      <xdr:rowOff>748394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" y="24602201"/>
          <a:ext cx="4282951" cy="5047764"/>
        </a:xfrm>
        <a:prstGeom prst="rect">
          <a:avLst/>
        </a:prstGeom>
      </xdr:spPr>
    </xdr:pic>
    <xdr:clientData/>
  </xdr:twoCellAnchor>
  <xdr:twoCellAnchor editAs="oneCell">
    <xdr:from>
      <xdr:col>0</xdr:col>
      <xdr:colOff>13608</xdr:colOff>
      <xdr:row>34</xdr:row>
      <xdr:rowOff>68035</xdr:rowOff>
    </xdr:from>
    <xdr:to>
      <xdr:col>0</xdr:col>
      <xdr:colOff>4308518</xdr:colOff>
      <xdr:row>39</xdr:row>
      <xdr:rowOff>775608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8" y="29840464"/>
          <a:ext cx="4294910" cy="5061858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40</xdr:row>
      <xdr:rowOff>27215</xdr:rowOff>
    </xdr:from>
    <xdr:to>
      <xdr:col>0</xdr:col>
      <xdr:colOff>4327071</xdr:colOff>
      <xdr:row>45</xdr:row>
      <xdr:rowOff>808654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" y="35024786"/>
          <a:ext cx="4299857" cy="50676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4354285</xdr:colOff>
      <xdr:row>7</xdr:row>
      <xdr:rowOff>33045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95500"/>
          <a:ext cx="4354285" cy="342122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7</xdr:row>
      <xdr:rowOff>54429</xdr:rowOff>
    </xdr:from>
    <xdr:to>
      <xdr:col>0</xdr:col>
      <xdr:colOff>4367893</xdr:colOff>
      <xdr:row>10</xdr:row>
      <xdr:rowOff>23327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1" y="5538108"/>
          <a:ext cx="4272642" cy="33570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19050</xdr:colOff>
      <xdr:row>1</xdr:row>
      <xdr:rowOff>19050</xdr:rowOff>
    </xdr:to>
    <xdr:sp macro="" textlink="">
      <xdr:nvSpPr>
        <xdr:cNvPr id="54" name="Picture 2"/>
        <xdr:cNvSpPr>
          <a:spLocks noChangeAspect="1" noChangeArrowheads="1"/>
        </xdr:cNvSpPr>
      </xdr:nvSpPr>
      <xdr:spPr bwMode="auto">
        <a:xfrm>
          <a:off x="0" y="36195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19050</xdr:colOff>
      <xdr:row>1</xdr:row>
      <xdr:rowOff>19050</xdr:rowOff>
    </xdr:to>
    <xdr:sp macro="" textlink="">
      <xdr:nvSpPr>
        <xdr:cNvPr id="55" name="Picture 3"/>
        <xdr:cNvSpPr>
          <a:spLocks noChangeAspect="1" noChangeArrowheads="1"/>
        </xdr:cNvSpPr>
      </xdr:nvSpPr>
      <xdr:spPr bwMode="auto">
        <a:xfrm>
          <a:off x="0" y="36195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19050</xdr:colOff>
      <xdr:row>1</xdr:row>
      <xdr:rowOff>19050</xdr:rowOff>
    </xdr:to>
    <xdr:sp macro="" textlink="">
      <xdr:nvSpPr>
        <xdr:cNvPr id="56" name="Picture 2"/>
        <xdr:cNvSpPr>
          <a:spLocks noChangeAspect="1" noChangeArrowheads="1"/>
        </xdr:cNvSpPr>
      </xdr:nvSpPr>
      <xdr:spPr bwMode="auto">
        <a:xfrm>
          <a:off x="0" y="36195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19050</xdr:colOff>
      <xdr:row>1</xdr:row>
      <xdr:rowOff>19050</xdr:rowOff>
    </xdr:to>
    <xdr:sp macro="" textlink="">
      <xdr:nvSpPr>
        <xdr:cNvPr id="57" name="Picture 3"/>
        <xdr:cNvSpPr>
          <a:spLocks noChangeAspect="1" noChangeArrowheads="1"/>
        </xdr:cNvSpPr>
      </xdr:nvSpPr>
      <xdr:spPr bwMode="auto">
        <a:xfrm>
          <a:off x="0" y="36195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19050</xdr:colOff>
      <xdr:row>1</xdr:row>
      <xdr:rowOff>19050</xdr:rowOff>
    </xdr:to>
    <xdr:sp macro="" textlink="">
      <xdr:nvSpPr>
        <xdr:cNvPr id="58" name="Picture 4"/>
        <xdr:cNvSpPr>
          <a:spLocks noChangeAspect="1" noChangeArrowheads="1"/>
        </xdr:cNvSpPr>
      </xdr:nvSpPr>
      <xdr:spPr bwMode="auto">
        <a:xfrm>
          <a:off x="0" y="36195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19050</xdr:colOff>
      <xdr:row>1</xdr:row>
      <xdr:rowOff>19050</xdr:rowOff>
    </xdr:to>
    <xdr:sp macro="" textlink="">
      <xdr:nvSpPr>
        <xdr:cNvPr id="59" name="Picture 5"/>
        <xdr:cNvSpPr>
          <a:spLocks noChangeAspect="1" noChangeArrowheads="1"/>
        </xdr:cNvSpPr>
      </xdr:nvSpPr>
      <xdr:spPr bwMode="auto">
        <a:xfrm>
          <a:off x="0" y="36195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152400</xdr:colOff>
      <xdr:row>5</xdr:row>
      <xdr:rowOff>619125</xdr:rowOff>
    </xdr:from>
    <xdr:ext cx="2466975" cy="0"/>
    <xdr:pic>
      <xdr:nvPicPr>
        <xdr:cNvPr id="60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379095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11</xdr:row>
      <xdr:rowOff>619125</xdr:rowOff>
    </xdr:from>
    <xdr:ext cx="2466975" cy="0"/>
    <xdr:pic>
      <xdr:nvPicPr>
        <xdr:cNvPr id="61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064895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8</xdr:row>
      <xdr:rowOff>619125</xdr:rowOff>
    </xdr:from>
    <xdr:ext cx="2466975" cy="0"/>
    <xdr:pic>
      <xdr:nvPicPr>
        <xdr:cNvPr id="62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721995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149678</xdr:colOff>
      <xdr:row>0</xdr:row>
      <xdr:rowOff>68035</xdr:rowOff>
    </xdr:from>
    <xdr:to>
      <xdr:col>0</xdr:col>
      <xdr:colOff>1469571</xdr:colOff>
      <xdr:row>1</xdr:row>
      <xdr:rowOff>299062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8" y="68035"/>
          <a:ext cx="1319893" cy="612027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4</xdr:row>
      <xdr:rowOff>27214</xdr:rowOff>
    </xdr:from>
    <xdr:to>
      <xdr:col>0</xdr:col>
      <xdr:colOff>4354284</xdr:colOff>
      <xdr:row>6</xdr:row>
      <xdr:rowOff>1130364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" y="2054678"/>
          <a:ext cx="4313463" cy="3389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1142999</xdr:rowOff>
    </xdr:from>
    <xdr:to>
      <xdr:col>0</xdr:col>
      <xdr:colOff>4354285</xdr:colOff>
      <xdr:row>9</xdr:row>
      <xdr:rowOff>1135224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56463"/>
          <a:ext cx="4354285" cy="3421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4329545</xdr:colOff>
      <xdr:row>12</xdr:row>
      <xdr:rowOff>1115786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85464"/>
          <a:ext cx="4329545" cy="34017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13</xdr:row>
      <xdr:rowOff>0</xdr:rowOff>
    </xdr:from>
    <xdr:to>
      <xdr:col>0</xdr:col>
      <xdr:colOff>2381250</xdr:colOff>
      <xdr:row>13</xdr:row>
      <xdr:rowOff>0</xdr:rowOff>
    </xdr:to>
    <xdr:sp macro="" textlink="">
      <xdr:nvSpPr>
        <xdr:cNvPr id="2" name="Picture 1" descr="Шеврон 1"/>
        <xdr:cNvSpPr>
          <a:spLocks noChangeAspect="1" noChangeArrowheads="1"/>
        </xdr:cNvSpPr>
      </xdr:nvSpPr>
      <xdr:spPr bwMode="auto">
        <a:xfrm>
          <a:off x="57150" y="46272450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19050</xdr:colOff>
      <xdr:row>1</xdr:row>
      <xdr:rowOff>19050</xdr:rowOff>
    </xdr:to>
    <xdr:sp macro="" textlink="">
      <xdr:nvSpPr>
        <xdr:cNvPr id="3" name="Picture 2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19050</xdr:colOff>
      <xdr:row>1</xdr:row>
      <xdr:rowOff>19050</xdr:rowOff>
    </xdr:to>
    <xdr:sp macro="" textlink="">
      <xdr:nvSpPr>
        <xdr:cNvPr id="4" name="Picture 3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19050</xdr:colOff>
      <xdr:row>1</xdr:row>
      <xdr:rowOff>19050</xdr:rowOff>
    </xdr:to>
    <xdr:sp macro="" textlink="">
      <xdr:nvSpPr>
        <xdr:cNvPr id="5" name="Picture 4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19050</xdr:colOff>
      <xdr:row>1</xdr:row>
      <xdr:rowOff>19050</xdr:rowOff>
    </xdr:to>
    <xdr:sp macro="" textlink="">
      <xdr:nvSpPr>
        <xdr:cNvPr id="6" name="Picture 5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19050</xdr:colOff>
      <xdr:row>13</xdr:row>
      <xdr:rowOff>19050</xdr:rowOff>
    </xdr:to>
    <xdr:sp macro="" textlink="">
      <xdr:nvSpPr>
        <xdr:cNvPr id="7" name="Picture 10"/>
        <xdr:cNvSpPr>
          <a:spLocks noChangeAspect="1" noChangeArrowheads="1"/>
        </xdr:cNvSpPr>
      </xdr:nvSpPr>
      <xdr:spPr bwMode="auto">
        <a:xfrm>
          <a:off x="0" y="4627245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19050</xdr:colOff>
      <xdr:row>13</xdr:row>
      <xdr:rowOff>19050</xdr:rowOff>
    </xdr:to>
    <xdr:sp macro="" textlink="">
      <xdr:nvSpPr>
        <xdr:cNvPr id="8" name="Picture 11"/>
        <xdr:cNvSpPr>
          <a:spLocks noChangeAspect="1" noChangeArrowheads="1"/>
        </xdr:cNvSpPr>
      </xdr:nvSpPr>
      <xdr:spPr bwMode="auto">
        <a:xfrm>
          <a:off x="0" y="4627245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176893</xdr:colOff>
      <xdr:row>10</xdr:row>
      <xdr:rowOff>27215</xdr:rowOff>
    </xdr:from>
    <xdr:to>
      <xdr:col>0</xdr:col>
      <xdr:colOff>4218214</xdr:colOff>
      <xdr:row>12</xdr:row>
      <xdr:rowOff>1108982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93" y="18869397"/>
          <a:ext cx="4041321" cy="3367767"/>
        </a:xfrm>
        <a:prstGeom prst="rect">
          <a:avLst/>
        </a:prstGeom>
      </xdr:spPr>
    </xdr:pic>
    <xdr:clientData/>
  </xdr:twoCellAnchor>
  <xdr:oneCellAnchor>
    <xdr:from>
      <xdr:col>0</xdr:col>
      <xdr:colOff>108858</xdr:colOff>
      <xdr:row>4</xdr:row>
      <xdr:rowOff>27215</xdr:rowOff>
    </xdr:from>
    <xdr:ext cx="4041321" cy="3367767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58" y="1728108"/>
          <a:ext cx="4041321" cy="3367767"/>
        </a:xfrm>
        <a:prstGeom prst="rect">
          <a:avLst/>
        </a:prstGeom>
      </xdr:spPr>
    </xdr:pic>
    <xdr:clientData/>
  </xdr:oneCellAnchor>
  <xdr:oneCellAnchor>
    <xdr:from>
      <xdr:col>0</xdr:col>
      <xdr:colOff>176893</xdr:colOff>
      <xdr:row>7</xdr:row>
      <xdr:rowOff>27215</xdr:rowOff>
    </xdr:from>
    <xdr:ext cx="4041321" cy="3367767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93" y="15440397"/>
          <a:ext cx="4041321" cy="3367767"/>
        </a:xfrm>
        <a:prstGeom prst="rect">
          <a:avLst/>
        </a:prstGeom>
      </xdr:spPr>
    </xdr:pic>
    <xdr:clientData/>
  </xdr:oneCellAnchor>
  <xdr:twoCellAnchor editAs="oneCell">
    <xdr:from>
      <xdr:col>0</xdr:col>
      <xdr:colOff>149678</xdr:colOff>
      <xdr:row>0</xdr:row>
      <xdr:rowOff>68035</xdr:rowOff>
    </xdr:from>
    <xdr:to>
      <xdr:col>0</xdr:col>
      <xdr:colOff>1469571</xdr:colOff>
      <xdr:row>1</xdr:row>
      <xdr:rowOff>318112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8" y="68035"/>
          <a:ext cx="1319893" cy="61202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19</xdr:row>
      <xdr:rowOff>0</xdr:rowOff>
    </xdr:from>
    <xdr:to>
      <xdr:col>0</xdr:col>
      <xdr:colOff>2381250</xdr:colOff>
      <xdr:row>19</xdr:row>
      <xdr:rowOff>0</xdr:rowOff>
    </xdr:to>
    <xdr:sp macro="" textlink="">
      <xdr:nvSpPr>
        <xdr:cNvPr id="2" name="Picture 1" descr="Шеврон 1"/>
        <xdr:cNvSpPr>
          <a:spLocks noChangeAspect="1" noChangeArrowheads="1"/>
        </xdr:cNvSpPr>
      </xdr:nvSpPr>
      <xdr:spPr bwMode="auto">
        <a:xfrm>
          <a:off x="57150" y="32556450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19050</xdr:colOff>
      <xdr:row>1</xdr:row>
      <xdr:rowOff>19050</xdr:rowOff>
    </xdr:to>
    <xdr:sp macro="" textlink="">
      <xdr:nvSpPr>
        <xdr:cNvPr id="3" name="Picture 2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19050</xdr:colOff>
      <xdr:row>1</xdr:row>
      <xdr:rowOff>19050</xdr:rowOff>
    </xdr:to>
    <xdr:sp macro="" textlink="">
      <xdr:nvSpPr>
        <xdr:cNvPr id="4" name="Picture 3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19050</xdr:colOff>
      <xdr:row>1</xdr:row>
      <xdr:rowOff>19050</xdr:rowOff>
    </xdr:to>
    <xdr:sp macro="" textlink="">
      <xdr:nvSpPr>
        <xdr:cNvPr id="5" name="Picture 4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19050</xdr:colOff>
      <xdr:row>1</xdr:row>
      <xdr:rowOff>19050</xdr:rowOff>
    </xdr:to>
    <xdr:sp macro="" textlink="">
      <xdr:nvSpPr>
        <xdr:cNvPr id="6" name="Picture 5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19050</xdr:colOff>
      <xdr:row>19</xdr:row>
      <xdr:rowOff>19050</xdr:rowOff>
    </xdr:to>
    <xdr:sp macro="" textlink="">
      <xdr:nvSpPr>
        <xdr:cNvPr id="7" name="Picture 10"/>
        <xdr:cNvSpPr>
          <a:spLocks noChangeAspect="1" noChangeArrowheads="1"/>
        </xdr:cNvSpPr>
      </xdr:nvSpPr>
      <xdr:spPr bwMode="auto">
        <a:xfrm>
          <a:off x="0" y="3255645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19050</xdr:colOff>
      <xdr:row>19</xdr:row>
      <xdr:rowOff>19050</xdr:rowOff>
    </xdr:to>
    <xdr:sp macro="" textlink="">
      <xdr:nvSpPr>
        <xdr:cNvPr id="8" name="Picture 11"/>
        <xdr:cNvSpPr>
          <a:spLocks noChangeAspect="1" noChangeArrowheads="1"/>
        </xdr:cNvSpPr>
      </xdr:nvSpPr>
      <xdr:spPr bwMode="auto">
        <a:xfrm>
          <a:off x="0" y="3255645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108857</xdr:colOff>
      <xdr:row>4</xdr:row>
      <xdr:rowOff>0</xdr:rowOff>
    </xdr:from>
    <xdr:to>
      <xdr:col>0</xdr:col>
      <xdr:colOff>4204607</xdr:colOff>
      <xdr:row>6</xdr:row>
      <xdr:rowOff>1127124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57" y="1700893"/>
          <a:ext cx="4095750" cy="3413124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149678</xdr:colOff>
      <xdr:row>7</xdr:row>
      <xdr:rowOff>11339</xdr:rowOff>
    </xdr:from>
    <xdr:to>
      <xdr:col>0</xdr:col>
      <xdr:colOff>4231820</xdr:colOff>
      <xdr:row>9</xdr:row>
      <xdr:rowOff>1127124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8" y="5141232"/>
          <a:ext cx="4082142" cy="3401785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149679</xdr:colOff>
      <xdr:row>10</xdr:row>
      <xdr:rowOff>13607</xdr:rowOff>
    </xdr:from>
    <xdr:to>
      <xdr:col>0</xdr:col>
      <xdr:colOff>4231821</xdr:colOff>
      <xdr:row>12</xdr:row>
      <xdr:rowOff>1129391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9" y="8572500"/>
          <a:ext cx="4082142" cy="3401784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163287</xdr:colOff>
      <xdr:row>13</xdr:row>
      <xdr:rowOff>13607</xdr:rowOff>
    </xdr:from>
    <xdr:to>
      <xdr:col>0</xdr:col>
      <xdr:colOff>4245427</xdr:colOff>
      <xdr:row>15</xdr:row>
      <xdr:rowOff>1129391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7" y="12001500"/>
          <a:ext cx="4082140" cy="3401784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149678</xdr:colOff>
      <xdr:row>0</xdr:row>
      <xdr:rowOff>68035</xdr:rowOff>
    </xdr:from>
    <xdr:to>
      <xdr:col>0</xdr:col>
      <xdr:colOff>1469571</xdr:colOff>
      <xdr:row>1</xdr:row>
      <xdr:rowOff>280012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8" y="68035"/>
          <a:ext cx="1319893" cy="612027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204107</xdr:colOff>
      <xdr:row>16</xdr:row>
      <xdr:rowOff>27214</xdr:rowOff>
    </xdr:from>
    <xdr:to>
      <xdr:col>0</xdr:col>
      <xdr:colOff>4269921</xdr:colOff>
      <xdr:row>18</xdr:row>
      <xdr:rowOff>1129393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7" y="15838714"/>
          <a:ext cx="4065814" cy="338817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Job\&#1055;&#1086;&#1083;&#1080;&#1085;&#1072;\&#1055;&#1088;&#1072;&#1081;&#1089;\064_&#1055;&#1088;&#1072;&#1081;&#1089;%20VRN%20v5.25%20&#1086;&#1090;%2025.05.2022_&#1062;&#1077;&#1085;&#1099;%20&#1076;&#1080;&#1089;&#1090;&#1088;&#1080;&#1073;&#1100;&#1102;&#1090;&#1086;&#108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ниверсал"/>
      <sheetName val="Универсал Эконом"/>
      <sheetName val="Прожектор"/>
      <sheetName val="Прожектор Эконом"/>
      <sheetName val="Магистраль"/>
      <sheetName val="Магистраль Эконом"/>
      <sheetName val="Парк"/>
      <sheetName val="Офис"/>
      <sheetName val="Ритейл"/>
      <sheetName val="Архитектура"/>
      <sheetName val="Дан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 t="str">
            <v>Количество светодиодов</v>
          </cell>
          <cell r="J1" t="str">
            <v>масса светильника</v>
          </cell>
          <cell r="K1" t="str">
            <v>размер упаковки</v>
          </cell>
          <cell r="L1" t="str">
            <v>нетто</v>
          </cell>
          <cell r="M1" t="str">
            <v>брутто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V1">
            <v>0</v>
          </cell>
          <cell r="W1">
            <v>0</v>
          </cell>
          <cell r="AB1">
            <v>0</v>
          </cell>
        </row>
        <row r="2">
          <cell r="A2" t="str">
            <v>VRN-UN-32-G50K67-U</v>
          </cell>
          <cell r="B2">
            <v>32</v>
          </cell>
          <cell r="C2">
            <v>5120</v>
          </cell>
          <cell r="D2" t="str">
            <v>176-264В AС</v>
          </cell>
          <cell r="E2">
            <v>0.95</v>
          </cell>
          <cell r="F2" t="str">
            <v>Д (косинусная)</v>
          </cell>
          <cell r="G2">
            <v>67</v>
          </cell>
          <cell r="H2" t="str">
            <v>Samsung LM281</v>
          </cell>
          <cell r="I2">
            <v>84</v>
          </cell>
          <cell r="J2" t="str">
            <v>235х100х135</v>
          </cell>
          <cell r="K2" t="str">
            <v>250x115x140</v>
          </cell>
          <cell r="L2">
            <v>1100</v>
          </cell>
          <cell r="M2">
            <v>1200</v>
          </cell>
          <cell r="N2" t="str">
            <v>Экструдированный алюминиевый профиль (анодированный), прозрачное минеральное стекло**</v>
          </cell>
          <cell r="O2" t="str">
            <v xml:space="preserve"> -60°...+50° С</v>
          </cell>
          <cell r="P2" t="str">
            <v>100 000 ч.</v>
          </cell>
          <cell r="Q2" t="str">
            <v>5000К 4000К* 3000К*</v>
          </cell>
          <cell r="R2" t="str">
            <v>5 лет</v>
          </cell>
          <cell r="U2">
            <v>2050</v>
          </cell>
          <cell r="V2">
            <v>2255</v>
          </cell>
          <cell r="W2">
            <v>2930</v>
          </cell>
          <cell r="X2">
            <v>3225</v>
          </cell>
          <cell r="AB2">
            <v>1001</v>
          </cell>
        </row>
        <row r="3">
          <cell r="A3" t="str">
            <v>VRN-UN-32-G50K67-K</v>
          </cell>
          <cell r="B3">
            <v>32</v>
          </cell>
          <cell r="C3">
            <v>5120</v>
          </cell>
          <cell r="D3" t="str">
            <v>176-264В AС</v>
          </cell>
          <cell r="E3">
            <v>0.95</v>
          </cell>
          <cell r="F3" t="str">
            <v>Д (косинусная)</v>
          </cell>
          <cell r="G3">
            <v>67</v>
          </cell>
          <cell r="H3" t="str">
            <v>Samsung LM281</v>
          </cell>
          <cell r="I3">
            <v>84</v>
          </cell>
          <cell r="J3" t="str">
            <v>235х100х120</v>
          </cell>
          <cell r="K3" t="str">
            <v>250x115x140</v>
          </cell>
          <cell r="L3">
            <v>1000</v>
          </cell>
          <cell r="M3">
            <v>1150</v>
          </cell>
          <cell r="N3" t="str">
            <v>Экструдированный алюминиевый профиль (анодированный), прозрачное минеральное стекло**</v>
          </cell>
          <cell r="O3" t="str">
            <v xml:space="preserve"> -60°...+50° С</v>
          </cell>
          <cell r="P3" t="str">
            <v>100 000 ч.</v>
          </cell>
          <cell r="Q3" t="str">
            <v>5000К 4000К* 3000К*</v>
          </cell>
          <cell r="R3" t="str">
            <v>5 лет</v>
          </cell>
          <cell r="U3">
            <v>2050</v>
          </cell>
          <cell r="V3">
            <v>2255</v>
          </cell>
          <cell r="W3">
            <v>2930</v>
          </cell>
          <cell r="X3">
            <v>3225</v>
          </cell>
          <cell r="AB3">
            <v>1002</v>
          </cell>
        </row>
        <row r="4">
          <cell r="A4" t="str">
            <v>VRN-UN-48-G50K67-U</v>
          </cell>
          <cell r="B4">
            <v>48</v>
          </cell>
          <cell r="C4">
            <v>7680</v>
          </cell>
          <cell r="D4" t="str">
            <v>176-264В AС</v>
          </cell>
          <cell r="E4">
            <v>0.95</v>
          </cell>
          <cell r="F4" t="str">
            <v>Д (косинусная)</v>
          </cell>
          <cell r="G4">
            <v>67</v>
          </cell>
          <cell r="H4" t="str">
            <v>Samsung LM281</v>
          </cell>
          <cell r="I4">
            <v>132</v>
          </cell>
          <cell r="J4" t="str">
            <v>285х100х135</v>
          </cell>
          <cell r="K4" t="str">
            <v>300x115x140</v>
          </cell>
          <cell r="L4">
            <v>1200</v>
          </cell>
          <cell r="M4">
            <v>1300</v>
          </cell>
          <cell r="N4" t="str">
            <v>Экструдированный алюминиевый профиль (анодированный), прозрачное минеральное стекло**</v>
          </cell>
          <cell r="O4" t="str">
            <v xml:space="preserve"> -60°...+50° С</v>
          </cell>
          <cell r="P4" t="str">
            <v>100 000 ч.</v>
          </cell>
          <cell r="Q4" t="str">
            <v>5000К 4000К* 3000К*</v>
          </cell>
          <cell r="R4" t="str">
            <v>5 лет</v>
          </cell>
          <cell r="U4">
            <v>2500</v>
          </cell>
          <cell r="V4">
            <v>2750</v>
          </cell>
          <cell r="W4">
            <v>3575</v>
          </cell>
          <cell r="X4">
            <v>3935</v>
          </cell>
          <cell r="AB4">
            <v>1007</v>
          </cell>
        </row>
        <row r="5">
          <cell r="A5" t="str">
            <v>VRN-UN-48-G50K67-K</v>
          </cell>
          <cell r="B5">
            <v>48</v>
          </cell>
          <cell r="C5">
            <v>7680</v>
          </cell>
          <cell r="D5" t="str">
            <v>176-264В AС</v>
          </cell>
          <cell r="E5">
            <v>0.95</v>
          </cell>
          <cell r="F5" t="str">
            <v>Д (косинусная)</v>
          </cell>
          <cell r="G5">
            <v>67</v>
          </cell>
          <cell r="H5" t="str">
            <v>Samsung LM281</v>
          </cell>
          <cell r="I5">
            <v>132</v>
          </cell>
          <cell r="J5" t="str">
            <v>285х100х120</v>
          </cell>
          <cell r="K5" t="str">
            <v>300x115x140</v>
          </cell>
          <cell r="L5">
            <v>1250</v>
          </cell>
          <cell r="M5">
            <v>1350</v>
          </cell>
          <cell r="N5" t="str">
            <v>Экструдированный алюминиевый профиль (анодированный), прозрачное минеральное стекло**</v>
          </cell>
          <cell r="O5" t="str">
            <v xml:space="preserve"> -60°...+50° С</v>
          </cell>
          <cell r="P5" t="str">
            <v>100 000 ч.</v>
          </cell>
          <cell r="Q5" t="str">
            <v>5000К 4000К* 3000К*</v>
          </cell>
          <cell r="R5" t="str">
            <v>5 лет</v>
          </cell>
          <cell r="U5">
            <v>2500</v>
          </cell>
          <cell r="V5">
            <v>2750</v>
          </cell>
          <cell r="W5">
            <v>3575</v>
          </cell>
          <cell r="X5">
            <v>3935</v>
          </cell>
          <cell r="AB5">
            <v>1008</v>
          </cell>
        </row>
        <row r="6">
          <cell r="A6" t="str">
            <v>VRN-UN-62-G50K67-U</v>
          </cell>
          <cell r="B6">
            <v>62</v>
          </cell>
          <cell r="C6">
            <v>9920</v>
          </cell>
          <cell r="D6" t="str">
            <v>176-264В AС</v>
          </cell>
          <cell r="E6">
            <v>0.95</v>
          </cell>
          <cell r="F6" t="str">
            <v>Д (косинусная)</v>
          </cell>
          <cell r="G6">
            <v>67</v>
          </cell>
          <cell r="H6" t="str">
            <v>Samsung LM281</v>
          </cell>
          <cell r="I6">
            <v>168</v>
          </cell>
          <cell r="J6" t="str">
            <v>335х100х135</v>
          </cell>
          <cell r="K6" t="str">
            <v>350x115x140</v>
          </cell>
          <cell r="L6">
            <v>1300</v>
          </cell>
          <cell r="M6">
            <v>1400</v>
          </cell>
          <cell r="N6" t="str">
            <v>Экструдированный алюминиевый профиль (анодированный), прозрачное минеральное стекло**</v>
          </cell>
          <cell r="O6" t="str">
            <v xml:space="preserve"> -60°...+50° С</v>
          </cell>
          <cell r="P6" t="str">
            <v>100 000 ч.</v>
          </cell>
          <cell r="Q6" t="str">
            <v>5000К 4000К* 3000К*</v>
          </cell>
          <cell r="R6" t="str">
            <v>5 лет</v>
          </cell>
          <cell r="U6">
            <v>2650</v>
          </cell>
          <cell r="V6">
            <v>2915</v>
          </cell>
          <cell r="W6">
            <v>3790</v>
          </cell>
          <cell r="X6">
            <v>4170</v>
          </cell>
          <cell r="AB6">
            <v>1013</v>
          </cell>
        </row>
        <row r="7">
          <cell r="A7" t="str">
            <v>VRN-UN-62-G50K67-K</v>
          </cell>
          <cell r="B7">
            <v>62</v>
          </cell>
          <cell r="C7">
            <v>9920</v>
          </cell>
          <cell r="D7" t="str">
            <v>176-264В AС</v>
          </cell>
          <cell r="E7">
            <v>0.95</v>
          </cell>
          <cell r="F7" t="str">
            <v>Д (косинусная)</v>
          </cell>
          <cell r="G7">
            <v>67</v>
          </cell>
          <cell r="H7" t="str">
            <v>Samsung LM281</v>
          </cell>
          <cell r="I7">
            <v>168</v>
          </cell>
          <cell r="J7" t="str">
            <v>335х100х120</v>
          </cell>
          <cell r="K7" t="str">
            <v>350x115x140</v>
          </cell>
          <cell r="L7">
            <v>1350</v>
          </cell>
          <cell r="M7">
            <v>1450</v>
          </cell>
          <cell r="N7" t="str">
            <v>Экструдированный алюминиевый профиль (анодированный), прозрачное минеральное стекло**</v>
          </cell>
          <cell r="O7" t="str">
            <v xml:space="preserve"> -60°...+50° С</v>
          </cell>
          <cell r="P7" t="str">
            <v>100 000 ч.</v>
          </cell>
          <cell r="Q7" t="str">
            <v>5000К 4000К* 3000К*</v>
          </cell>
          <cell r="R7" t="str">
            <v>5 лет</v>
          </cell>
          <cell r="U7">
            <v>2650</v>
          </cell>
          <cell r="V7">
            <v>2915</v>
          </cell>
          <cell r="W7">
            <v>3790</v>
          </cell>
          <cell r="X7">
            <v>4170</v>
          </cell>
          <cell r="AB7">
            <v>1014</v>
          </cell>
        </row>
        <row r="8">
          <cell r="A8" t="str">
            <v>VRN-UN-80-G50K67-U</v>
          </cell>
          <cell r="B8">
            <v>80</v>
          </cell>
          <cell r="C8">
            <v>12800</v>
          </cell>
          <cell r="D8" t="str">
            <v>176-264В AС</v>
          </cell>
          <cell r="E8">
            <v>0.95</v>
          </cell>
          <cell r="F8" t="str">
            <v>Д (косинусная)</v>
          </cell>
          <cell r="G8">
            <v>67</v>
          </cell>
          <cell r="H8" t="str">
            <v>Samsung LM281</v>
          </cell>
          <cell r="I8">
            <v>216</v>
          </cell>
          <cell r="J8" t="str">
            <v>475х100х135</v>
          </cell>
          <cell r="K8" t="str">
            <v>500x115x140</v>
          </cell>
          <cell r="L8">
            <v>1650</v>
          </cell>
          <cell r="M8">
            <v>1750</v>
          </cell>
          <cell r="N8" t="str">
            <v>Экструдированный алюминиевый профиль (анодированный), прозрачное минеральное стекло**</v>
          </cell>
          <cell r="O8" t="str">
            <v xml:space="preserve"> -60°...+50° С</v>
          </cell>
          <cell r="P8" t="str">
            <v>100 000 ч.</v>
          </cell>
          <cell r="Q8" t="str">
            <v>5000К 4000К* 3000К*</v>
          </cell>
          <cell r="R8" t="str">
            <v>5 лет</v>
          </cell>
          <cell r="U8">
            <v>3650</v>
          </cell>
          <cell r="V8">
            <v>4015</v>
          </cell>
          <cell r="W8">
            <v>5220</v>
          </cell>
          <cell r="X8">
            <v>5740</v>
          </cell>
          <cell r="AB8">
            <v>1019</v>
          </cell>
        </row>
        <row r="9">
          <cell r="A9" t="str">
            <v>VRN-UN-80-G50K67-K</v>
          </cell>
          <cell r="B9">
            <v>80</v>
          </cell>
          <cell r="C9">
            <v>12800</v>
          </cell>
          <cell r="D9" t="str">
            <v>176-264В AС</v>
          </cell>
          <cell r="E9">
            <v>0.95</v>
          </cell>
          <cell r="F9" t="str">
            <v>Д (косинусная)</v>
          </cell>
          <cell r="G9">
            <v>67</v>
          </cell>
          <cell r="H9" t="str">
            <v>Samsung LM281</v>
          </cell>
          <cell r="I9">
            <v>216</v>
          </cell>
          <cell r="J9" t="str">
            <v>475х100х120</v>
          </cell>
          <cell r="K9" t="str">
            <v>500x115x140</v>
          </cell>
          <cell r="L9">
            <v>1800</v>
          </cell>
          <cell r="M9">
            <v>1850</v>
          </cell>
          <cell r="N9" t="str">
            <v>Экструдированный алюминиевый профиль (анодированный), прозрачное минеральное стекло**</v>
          </cell>
          <cell r="O9" t="str">
            <v xml:space="preserve"> -60°...+50° С</v>
          </cell>
          <cell r="P9" t="str">
            <v>100 000 ч.</v>
          </cell>
          <cell r="Q9" t="str">
            <v>5000К 4000К* 3000К*</v>
          </cell>
          <cell r="R9" t="str">
            <v>5 лет</v>
          </cell>
          <cell r="U9">
            <v>3650</v>
          </cell>
          <cell r="V9">
            <v>4015</v>
          </cell>
          <cell r="W9">
            <v>5220</v>
          </cell>
          <cell r="X9">
            <v>5740</v>
          </cell>
          <cell r="AB9">
            <v>1020</v>
          </cell>
        </row>
        <row r="10">
          <cell r="A10" t="str">
            <v>VRN-UN-96-G50K67-U</v>
          </cell>
          <cell r="B10">
            <v>96</v>
          </cell>
          <cell r="C10">
            <v>15360</v>
          </cell>
          <cell r="D10" t="str">
            <v>176-264В AС</v>
          </cell>
          <cell r="E10">
            <v>0.95</v>
          </cell>
          <cell r="F10" t="str">
            <v>Д (косинусная)</v>
          </cell>
          <cell r="G10">
            <v>67</v>
          </cell>
          <cell r="H10" t="str">
            <v>Samsung LM281</v>
          </cell>
          <cell r="I10">
            <v>264</v>
          </cell>
          <cell r="J10" t="str">
            <v>535х100х135</v>
          </cell>
          <cell r="K10" t="str">
            <v>560x115x140</v>
          </cell>
          <cell r="L10">
            <v>1900</v>
          </cell>
          <cell r="M10">
            <v>2050</v>
          </cell>
          <cell r="N10" t="str">
            <v>Экструдированный алюминиевый профиль (анодированный), прозрачное минеральное стекло**</v>
          </cell>
          <cell r="O10" t="str">
            <v xml:space="preserve"> -60°...+50° С</v>
          </cell>
          <cell r="P10" t="str">
            <v>100 000 ч.</v>
          </cell>
          <cell r="Q10" t="str">
            <v>5000К 4000К* 3000К*</v>
          </cell>
          <cell r="R10" t="str">
            <v>5 лет</v>
          </cell>
          <cell r="U10">
            <v>3900</v>
          </cell>
          <cell r="V10">
            <v>4290</v>
          </cell>
          <cell r="W10">
            <v>5575</v>
          </cell>
          <cell r="X10">
            <v>6135</v>
          </cell>
          <cell r="AB10">
            <v>1029</v>
          </cell>
        </row>
        <row r="11">
          <cell r="A11" t="str">
            <v>VRN-UN-96-G50K67-K</v>
          </cell>
          <cell r="B11">
            <v>96</v>
          </cell>
          <cell r="C11">
            <v>15360</v>
          </cell>
          <cell r="D11" t="str">
            <v>176-264В AС</v>
          </cell>
          <cell r="E11">
            <v>0.95</v>
          </cell>
          <cell r="F11" t="str">
            <v>Д (косинусная)</v>
          </cell>
          <cell r="G11">
            <v>67</v>
          </cell>
          <cell r="H11" t="str">
            <v>Samsung LM281</v>
          </cell>
          <cell r="I11">
            <v>264</v>
          </cell>
          <cell r="J11" t="str">
            <v>535х100х120</v>
          </cell>
          <cell r="K11" t="str">
            <v>560x115x140</v>
          </cell>
          <cell r="L11">
            <v>1950</v>
          </cell>
          <cell r="M11">
            <v>2100</v>
          </cell>
          <cell r="N11" t="str">
            <v>Экструдированный алюминиевый профиль (анодированный), прозрачное минеральное стекло**</v>
          </cell>
          <cell r="O11" t="str">
            <v xml:space="preserve"> -60°...+50° С</v>
          </cell>
          <cell r="P11" t="str">
            <v>100 000 ч.</v>
          </cell>
          <cell r="Q11" t="str">
            <v>5000К 4000К* 3000К*</v>
          </cell>
          <cell r="R11" t="str">
            <v>5 лет</v>
          </cell>
          <cell r="U11">
            <v>3900</v>
          </cell>
          <cell r="V11">
            <v>4290</v>
          </cell>
          <cell r="W11">
            <v>5575</v>
          </cell>
          <cell r="X11">
            <v>6135</v>
          </cell>
          <cell r="AB11">
            <v>1030</v>
          </cell>
        </row>
        <row r="12">
          <cell r="A12" t="str">
            <v>VRN-UN-124-G50K67-U</v>
          </cell>
          <cell r="B12">
            <v>124</v>
          </cell>
          <cell r="C12">
            <v>19840</v>
          </cell>
          <cell r="D12" t="str">
            <v>176-264В AС</v>
          </cell>
          <cell r="E12">
            <v>0.95</v>
          </cell>
          <cell r="F12" t="str">
            <v>Д (косинусная)</v>
          </cell>
          <cell r="G12">
            <v>67</v>
          </cell>
          <cell r="H12" t="str">
            <v>Samsung LM281</v>
          </cell>
          <cell r="I12">
            <v>336</v>
          </cell>
          <cell r="J12" t="str">
            <v>635х100х135</v>
          </cell>
          <cell r="K12" t="str">
            <v>650x110x140</v>
          </cell>
          <cell r="L12">
            <v>2300</v>
          </cell>
          <cell r="M12">
            <v>2500</v>
          </cell>
          <cell r="N12" t="str">
            <v>Экструдированный алюминиевый профиль (анодированный), прозрачное минеральное стекло**</v>
          </cell>
          <cell r="O12" t="str">
            <v xml:space="preserve"> -60°...+50° С</v>
          </cell>
          <cell r="P12" t="str">
            <v>100 000 ч.</v>
          </cell>
          <cell r="Q12" t="str">
            <v>5000К 4000К* 3000К*</v>
          </cell>
          <cell r="R12" t="str">
            <v>5 лет</v>
          </cell>
          <cell r="U12">
            <v>4600</v>
          </cell>
          <cell r="V12">
            <v>5060</v>
          </cell>
          <cell r="W12">
            <v>6580</v>
          </cell>
          <cell r="X12">
            <v>7240</v>
          </cell>
          <cell r="AB12">
            <v>1035</v>
          </cell>
        </row>
        <row r="13">
          <cell r="A13" t="str">
            <v>VRN-UN-124-G50K67-K</v>
          </cell>
          <cell r="B13">
            <v>124</v>
          </cell>
          <cell r="C13">
            <v>19840</v>
          </cell>
          <cell r="D13" t="str">
            <v>176-264В AС</v>
          </cell>
          <cell r="E13">
            <v>0.95</v>
          </cell>
          <cell r="F13" t="str">
            <v>Д (косинусная)</v>
          </cell>
          <cell r="G13">
            <v>67</v>
          </cell>
          <cell r="H13" t="str">
            <v>Samsung LM281</v>
          </cell>
          <cell r="I13">
            <v>336</v>
          </cell>
          <cell r="J13" t="str">
            <v>635х100х120</v>
          </cell>
          <cell r="K13" t="str">
            <v>650x110x140</v>
          </cell>
          <cell r="L13">
            <v>2350</v>
          </cell>
          <cell r="M13">
            <v>2500</v>
          </cell>
          <cell r="N13" t="str">
            <v>Экструдированный алюминиевый профиль (анодированный), прозрачное минеральное стекло**</v>
          </cell>
          <cell r="O13" t="str">
            <v xml:space="preserve"> -60°...+50° С</v>
          </cell>
          <cell r="P13" t="str">
            <v>100 000 ч.</v>
          </cell>
          <cell r="Q13" t="str">
            <v>5000К 4000К* 3000К*</v>
          </cell>
          <cell r="R13" t="str">
            <v>5 лет</v>
          </cell>
          <cell r="U13">
            <v>4600</v>
          </cell>
          <cell r="V13">
            <v>5060</v>
          </cell>
          <cell r="W13">
            <v>6580</v>
          </cell>
          <cell r="X13">
            <v>7240</v>
          </cell>
          <cell r="AB13">
            <v>1036</v>
          </cell>
        </row>
        <row r="14">
          <cell r="A14">
            <v>0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AB14">
            <v>0</v>
          </cell>
        </row>
        <row r="15">
          <cell r="A15" t="str">
            <v>VRN-UN-64D-G50K67-U</v>
          </cell>
          <cell r="B15">
            <v>64</v>
          </cell>
          <cell r="C15">
            <v>10240</v>
          </cell>
          <cell r="D15" t="str">
            <v>176-264В AС</v>
          </cell>
          <cell r="E15">
            <v>0.95</v>
          </cell>
          <cell r="F15" t="str">
            <v>Д (косинусная)</v>
          </cell>
          <cell r="G15">
            <v>67</v>
          </cell>
          <cell r="H15" t="str">
            <v>Samsung LM281</v>
          </cell>
          <cell r="I15">
            <v>168</v>
          </cell>
          <cell r="J15" t="str">
            <v>235х210х135</v>
          </cell>
          <cell r="K15" t="str">
            <v>300х215х140</v>
          </cell>
          <cell r="L15">
            <v>1950</v>
          </cell>
          <cell r="M15">
            <v>2100</v>
          </cell>
          <cell r="N15" t="str">
            <v>Экструдированный алюминиевый профиль (анодированный), прозрачное минеральное стекло**</v>
          </cell>
          <cell r="O15" t="str">
            <v xml:space="preserve"> -60°...+50° С</v>
          </cell>
          <cell r="P15" t="str">
            <v>100 000 ч.</v>
          </cell>
          <cell r="Q15" t="str">
            <v>5000К 4000К* 3000К*</v>
          </cell>
          <cell r="R15" t="str">
            <v>5 лет</v>
          </cell>
          <cell r="U15">
            <v>4100</v>
          </cell>
          <cell r="V15">
            <v>4510</v>
          </cell>
          <cell r="W15">
            <v>5865</v>
          </cell>
          <cell r="X15">
            <v>6450</v>
          </cell>
          <cell r="AB15">
            <v>1003</v>
          </cell>
        </row>
        <row r="16">
          <cell r="A16" t="str">
            <v>VRN-UN-64D-G50K67-K</v>
          </cell>
          <cell r="B16">
            <v>64</v>
          </cell>
          <cell r="C16">
            <v>10240</v>
          </cell>
          <cell r="D16" t="str">
            <v>176-264В AС</v>
          </cell>
          <cell r="E16">
            <v>0.95</v>
          </cell>
          <cell r="F16" t="str">
            <v>Д (косинусная)</v>
          </cell>
          <cell r="G16">
            <v>67</v>
          </cell>
          <cell r="H16" t="str">
            <v>Samsung LM281</v>
          </cell>
          <cell r="I16">
            <v>168</v>
          </cell>
          <cell r="J16" t="str">
            <v>235х260х80</v>
          </cell>
          <cell r="K16" t="str">
            <v>300x275x110</v>
          </cell>
          <cell r="L16">
            <v>1850</v>
          </cell>
          <cell r="M16">
            <v>2000</v>
          </cell>
          <cell r="N16" t="str">
            <v>Экструдированный алюминиевый профиль (анодированный), прозрачное минеральное стекло**</v>
          </cell>
          <cell r="O16" t="str">
            <v xml:space="preserve"> -60°...+50° С</v>
          </cell>
          <cell r="P16" t="str">
            <v>100 000 ч.</v>
          </cell>
          <cell r="Q16" t="str">
            <v>5000К 4000К* 3000К*</v>
          </cell>
          <cell r="R16" t="str">
            <v>5 лет</v>
          </cell>
          <cell r="U16">
            <v>4100</v>
          </cell>
          <cell r="V16">
            <v>4510</v>
          </cell>
          <cell r="W16">
            <v>5865</v>
          </cell>
          <cell r="X16">
            <v>6450</v>
          </cell>
          <cell r="AB16">
            <v>1004</v>
          </cell>
        </row>
        <row r="17">
          <cell r="A17" t="str">
            <v>VRN-UN-64D-G50K67-U90</v>
          </cell>
          <cell r="B17">
            <v>64</v>
          </cell>
          <cell r="C17">
            <v>10240</v>
          </cell>
          <cell r="D17" t="str">
            <v>176-264В AС</v>
          </cell>
          <cell r="E17">
            <v>0.95</v>
          </cell>
          <cell r="F17" t="str">
            <v>Л (полуширокая)</v>
          </cell>
          <cell r="G17">
            <v>67</v>
          </cell>
          <cell r="H17" t="str">
            <v>Samsung LM281</v>
          </cell>
          <cell r="I17">
            <v>168</v>
          </cell>
          <cell r="J17" t="str">
            <v>235х245х150</v>
          </cell>
          <cell r="K17" t="str">
            <v>250x190x190</v>
          </cell>
          <cell r="L17">
            <v>1900</v>
          </cell>
          <cell r="M17">
            <v>2050</v>
          </cell>
          <cell r="N17" t="str">
            <v>Экструдированный алюминиевый профиль (анодированный), прозрачное минеральное стекло**</v>
          </cell>
          <cell r="O17" t="str">
            <v xml:space="preserve"> -60°...+50° С</v>
          </cell>
          <cell r="P17" t="str">
            <v>100 000 ч.</v>
          </cell>
          <cell r="Q17" t="str">
            <v>5000К 4000К* 3000К*</v>
          </cell>
          <cell r="R17" t="str">
            <v>5 лет</v>
          </cell>
          <cell r="U17">
            <v>4100</v>
          </cell>
          <cell r="V17">
            <v>4510</v>
          </cell>
          <cell r="W17">
            <v>5865</v>
          </cell>
          <cell r="X17">
            <v>6450</v>
          </cell>
          <cell r="AB17">
            <v>1006</v>
          </cell>
        </row>
        <row r="18">
          <cell r="A18" t="str">
            <v>VRN-UN-64D-G50K67-K90</v>
          </cell>
          <cell r="B18">
            <v>64</v>
          </cell>
          <cell r="C18">
            <v>10240</v>
          </cell>
          <cell r="D18" t="str">
            <v>176-264В AС</v>
          </cell>
          <cell r="E18">
            <v>0.95</v>
          </cell>
          <cell r="F18" t="str">
            <v>Л (полуширокая)</v>
          </cell>
          <cell r="G18">
            <v>67</v>
          </cell>
          <cell r="H18" t="str">
            <v>Samsung LM281</v>
          </cell>
          <cell r="I18">
            <v>168</v>
          </cell>
          <cell r="J18" t="str">
            <v>235х220х110</v>
          </cell>
          <cell r="K18" t="str">
            <v>250x180x180</v>
          </cell>
          <cell r="L18">
            <v>1750</v>
          </cell>
          <cell r="M18">
            <v>1950</v>
          </cell>
          <cell r="N18" t="str">
            <v>Экструдированный алюминиевый профиль (анодированный), прозрачное минеральное стекло**</v>
          </cell>
          <cell r="O18" t="str">
            <v xml:space="preserve"> -60°...+50° С</v>
          </cell>
          <cell r="P18" t="str">
            <v>100 000 ч.</v>
          </cell>
          <cell r="Q18" t="str">
            <v>5000К 4000К* 3000К*</v>
          </cell>
          <cell r="R18" t="str">
            <v>5 лет</v>
          </cell>
          <cell r="U18">
            <v>4100</v>
          </cell>
          <cell r="V18">
            <v>4510</v>
          </cell>
          <cell r="W18">
            <v>5865</v>
          </cell>
          <cell r="X18">
            <v>6450</v>
          </cell>
          <cell r="AB18">
            <v>1005</v>
          </cell>
        </row>
        <row r="19">
          <cell r="A19" t="str">
            <v>VRN-UN-96D-G50K67-U</v>
          </cell>
          <cell r="B19">
            <v>96</v>
          </cell>
          <cell r="C19">
            <v>15360</v>
          </cell>
          <cell r="D19" t="str">
            <v>176-264В AС</v>
          </cell>
          <cell r="E19">
            <v>0.95</v>
          </cell>
          <cell r="F19" t="str">
            <v>Д (косинусная)</v>
          </cell>
          <cell r="G19">
            <v>67</v>
          </cell>
          <cell r="H19" t="str">
            <v>Samsung LM281</v>
          </cell>
          <cell r="I19">
            <v>264</v>
          </cell>
          <cell r="J19" t="str">
            <v>285х210х135</v>
          </cell>
          <cell r="K19" t="str">
            <v>300x215x140</v>
          </cell>
          <cell r="L19">
            <v>2150</v>
          </cell>
          <cell r="M19">
            <v>2350</v>
          </cell>
          <cell r="N19" t="str">
            <v>Экструдированный алюминиевый профиль (анодированный), прозрачное минеральное стекло**</v>
          </cell>
          <cell r="O19" t="str">
            <v xml:space="preserve"> -60°...+50° С</v>
          </cell>
          <cell r="P19" t="str">
            <v>100 000 ч.</v>
          </cell>
          <cell r="Q19" t="str">
            <v>5000К 4000К* 3000К*</v>
          </cell>
          <cell r="R19" t="str">
            <v>5 лет</v>
          </cell>
          <cell r="U19">
            <v>5000</v>
          </cell>
          <cell r="V19">
            <v>5500</v>
          </cell>
          <cell r="W19">
            <v>7150</v>
          </cell>
          <cell r="X19">
            <v>7865</v>
          </cell>
          <cell r="AB19">
            <v>1009</v>
          </cell>
        </row>
        <row r="20">
          <cell r="A20" t="str">
            <v>VRN-UN-96D-G50K67-K</v>
          </cell>
          <cell r="B20">
            <v>96</v>
          </cell>
          <cell r="C20">
            <v>15360</v>
          </cell>
          <cell r="D20" t="str">
            <v>176-264В AС</v>
          </cell>
          <cell r="E20">
            <v>0.95</v>
          </cell>
          <cell r="F20" t="str">
            <v>Д (косинусная)</v>
          </cell>
          <cell r="G20">
            <v>67</v>
          </cell>
          <cell r="H20" t="str">
            <v>Samsung LM281</v>
          </cell>
          <cell r="I20">
            <v>264</v>
          </cell>
          <cell r="J20" t="str">
            <v>285х260х80</v>
          </cell>
          <cell r="K20" t="str">
            <v>300x275x110</v>
          </cell>
          <cell r="L20">
            <v>2150</v>
          </cell>
          <cell r="M20">
            <v>2350</v>
          </cell>
          <cell r="N20" t="str">
            <v>Экструдированный алюминиевый профиль (анодированный), прозрачное минеральное стекло**</v>
          </cell>
          <cell r="O20" t="str">
            <v xml:space="preserve"> -60°...+50° С</v>
          </cell>
          <cell r="P20" t="str">
            <v>100 000 ч.</v>
          </cell>
          <cell r="Q20" t="str">
            <v>5000К 4000К* 3000К*</v>
          </cell>
          <cell r="R20" t="str">
            <v>5 лет</v>
          </cell>
          <cell r="U20">
            <v>5000</v>
          </cell>
          <cell r="V20">
            <v>5500</v>
          </cell>
          <cell r="W20">
            <v>7150</v>
          </cell>
          <cell r="X20">
            <v>7865</v>
          </cell>
          <cell r="AB20">
            <v>1010</v>
          </cell>
        </row>
        <row r="21">
          <cell r="A21" t="str">
            <v>VRN-UN-96D-G50K67-U90</v>
          </cell>
          <cell r="B21">
            <v>96</v>
          </cell>
          <cell r="C21">
            <v>15360</v>
          </cell>
          <cell r="D21" t="str">
            <v>176-264В AС</v>
          </cell>
          <cell r="E21">
            <v>0.95</v>
          </cell>
          <cell r="F21" t="str">
            <v>Л (полуширокая)</v>
          </cell>
          <cell r="G21">
            <v>67</v>
          </cell>
          <cell r="H21" t="str">
            <v>Samsung LM281</v>
          </cell>
          <cell r="I21">
            <v>264</v>
          </cell>
          <cell r="J21" t="str">
            <v>285х245х150</v>
          </cell>
          <cell r="K21" t="str">
            <v>300x180x190</v>
          </cell>
          <cell r="L21">
            <v>2050</v>
          </cell>
          <cell r="M21">
            <v>2300</v>
          </cell>
          <cell r="N21" t="str">
            <v>Экструдированный алюминиевый профиль (анодированный), прозрачное минеральное стекло**</v>
          </cell>
          <cell r="O21" t="str">
            <v xml:space="preserve"> -60°...+50° С</v>
          </cell>
          <cell r="P21" t="str">
            <v>100 000 ч.</v>
          </cell>
          <cell r="Q21" t="str">
            <v>5000К 4000К* 3000К*</v>
          </cell>
          <cell r="R21" t="str">
            <v>5 лет</v>
          </cell>
          <cell r="U21">
            <v>5000</v>
          </cell>
          <cell r="V21">
            <v>5500</v>
          </cell>
          <cell r="W21">
            <v>7150</v>
          </cell>
          <cell r="X21">
            <v>7865</v>
          </cell>
          <cell r="AB21">
            <v>1012</v>
          </cell>
        </row>
        <row r="22">
          <cell r="A22" t="str">
            <v>VRN-UN-96D-G50K67-K90</v>
          </cell>
          <cell r="B22">
            <v>96</v>
          </cell>
          <cell r="C22">
            <v>15360</v>
          </cell>
          <cell r="D22" t="str">
            <v>176-264В AС</v>
          </cell>
          <cell r="E22">
            <v>0.95</v>
          </cell>
          <cell r="F22" t="str">
            <v>Л (полуширокая)</v>
          </cell>
          <cell r="G22">
            <v>67</v>
          </cell>
          <cell r="H22" t="str">
            <v>Samsung LM281</v>
          </cell>
          <cell r="I22">
            <v>264</v>
          </cell>
          <cell r="J22" t="str">
            <v>285х220х110</v>
          </cell>
          <cell r="K22" t="str">
            <v>300x180x180</v>
          </cell>
          <cell r="L22">
            <v>2000</v>
          </cell>
          <cell r="M22">
            <v>2200</v>
          </cell>
          <cell r="N22" t="str">
            <v>Экструдированный алюминиевый профиль (анодированный), прозрачное минеральное стекло**</v>
          </cell>
          <cell r="O22" t="str">
            <v xml:space="preserve"> -60°...+50° С</v>
          </cell>
          <cell r="P22" t="str">
            <v>100 000 ч.</v>
          </cell>
          <cell r="Q22" t="str">
            <v>5000К 4000К* 3000К*</v>
          </cell>
          <cell r="R22" t="str">
            <v>5 лет</v>
          </cell>
          <cell r="U22">
            <v>5000</v>
          </cell>
          <cell r="V22">
            <v>5500</v>
          </cell>
          <cell r="W22">
            <v>7150</v>
          </cell>
          <cell r="X22">
            <v>7865</v>
          </cell>
          <cell r="AB22">
            <v>1011</v>
          </cell>
        </row>
        <row r="23">
          <cell r="A23" t="str">
            <v>VRN-UN-124D-G50K67-U</v>
          </cell>
          <cell r="B23">
            <v>124</v>
          </cell>
          <cell r="C23">
            <v>19840</v>
          </cell>
          <cell r="D23" t="str">
            <v>176-264В AС</v>
          </cell>
          <cell r="E23">
            <v>0.95</v>
          </cell>
          <cell r="F23" t="str">
            <v>Д (косинусная)</v>
          </cell>
          <cell r="G23">
            <v>67</v>
          </cell>
          <cell r="H23" t="str">
            <v>Samsung LM281</v>
          </cell>
          <cell r="I23">
            <v>336</v>
          </cell>
          <cell r="J23" t="str">
            <v>335х210х135</v>
          </cell>
          <cell r="K23" t="str">
            <v>350x215x140</v>
          </cell>
          <cell r="L23">
            <v>2400</v>
          </cell>
          <cell r="M23">
            <v>2600</v>
          </cell>
          <cell r="N23" t="str">
            <v>Экструдированный алюминиевый профиль (анодированный), прозрачное минеральное стекло**</v>
          </cell>
          <cell r="O23" t="str">
            <v xml:space="preserve"> -60°...+50° С</v>
          </cell>
          <cell r="P23" t="str">
            <v>100 000 ч.</v>
          </cell>
          <cell r="Q23" t="str">
            <v>5000К 4000К* 3000К*</v>
          </cell>
          <cell r="R23" t="str">
            <v>5 лет</v>
          </cell>
          <cell r="U23">
            <v>5300</v>
          </cell>
          <cell r="V23">
            <v>5830</v>
          </cell>
          <cell r="W23">
            <v>7580</v>
          </cell>
          <cell r="X23">
            <v>8340</v>
          </cell>
          <cell r="AB23">
            <v>1015</v>
          </cell>
        </row>
        <row r="24">
          <cell r="A24" t="str">
            <v>VRN-UN-124D-G50K67-K</v>
          </cell>
          <cell r="B24">
            <v>124</v>
          </cell>
          <cell r="C24">
            <v>19840</v>
          </cell>
          <cell r="D24" t="str">
            <v>176-264В AС</v>
          </cell>
          <cell r="E24">
            <v>0.95</v>
          </cell>
          <cell r="F24" t="str">
            <v>Д (косинусная)</v>
          </cell>
          <cell r="G24">
            <v>67</v>
          </cell>
          <cell r="H24" t="str">
            <v>Samsung LM281</v>
          </cell>
          <cell r="I24">
            <v>336</v>
          </cell>
          <cell r="J24" t="str">
            <v>335х260х80</v>
          </cell>
          <cell r="K24" t="str">
            <v>350x275x110</v>
          </cell>
          <cell r="L24">
            <v>2400</v>
          </cell>
          <cell r="M24">
            <v>2600</v>
          </cell>
          <cell r="N24" t="str">
            <v>Экструдированный алюминиевый профиль (анодированный), прозрачное минеральное стекло**</v>
          </cell>
          <cell r="O24" t="str">
            <v xml:space="preserve"> -60°...+50° С</v>
          </cell>
          <cell r="P24" t="str">
            <v>100 000 ч.</v>
          </cell>
          <cell r="Q24" t="str">
            <v>5000К 4000К* 3000К*</v>
          </cell>
          <cell r="R24" t="str">
            <v>5 лет</v>
          </cell>
          <cell r="U24">
            <v>5300</v>
          </cell>
          <cell r="V24">
            <v>5830</v>
          </cell>
          <cell r="W24">
            <v>7580</v>
          </cell>
          <cell r="X24">
            <v>8340</v>
          </cell>
          <cell r="AB24">
            <v>1016</v>
          </cell>
        </row>
        <row r="25">
          <cell r="A25" t="str">
            <v>VRN-UN-124D-G50K67-U90</v>
          </cell>
          <cell r="B25">
            <v>124</v>
          </cell>
          <cell r="C25">
            <v>19840</v>
          </cell>
          <cell r="D25" t="str">
            <v>176-264В AС</v>
          </cell>
          <cell r="E25">
            <v>0.95</v>
          </cell>
          <cell r="F25" t="str">
            <v>Л (полуширокая)</v>
          </cell>
          <cell r="G25">
            <v>67</v>
          </cell>
          <cell r="H25" t="str">
            <v>Samsung LM281</v>
          </cell>
          <cell r="I25">
            <v>336</v>
          </cell>
          <cell r="J25" t="str">
            <v>335х245х150</v>
          </cell>
          <cell r="K25" t="str">
            <v>350х180х180</v>
          </cell>
          <cell r="L25">
            <v>2400</v>
          </cell>
          <cell r="M25">
            <v>2600</v>
          </cell>
          <cell r="N25" t="str">
            <v>Экструдированный алюминиевый профиль (анодированный), прозрачное минеральное стекло**</v>
          </cell>
          <cell r="O25" t="str">
            <v xml:space="preserve"> -60°...+50° С</v>
          </cell>
          <cell r="P25" t="str">
            <v>100 000 ч.</v>
          </cell>
          <cell r="Q25" t="str">
            <v>5000К 4000К* 3000К*</v>
          </cell>
          <cell r="R25" t="str">
            <v>5 лет</v>
          </cell>
          <cell r="U25">
            <v>5300</v>
          </cell>
          <cell r="V25">
            <v>5830</v>
          </cell>
          <cell r="W25">
            <v>7580</v>
          </cell>
          <cell r="X25">
            <v>8340</v>
          </cell>
          <cell r="AB25">
            <v>1018</v>
          </cell>
        </row>
        <row r="26">
          <cell r="A26" t="str">
            <v>VRN-UN-124D-G50K67-K90</v>
          </cell>
          <cell r="B26">
            <v>124</v>
          </cell>
          <cell r="C26">
            <v>19840</v>
          </cell>
          <cell r="D26" t="str">
            <v>176-264В AС</v>
          </cell>
          <cell r="E26">
            <v>0.95</v>
          </cell>
          <cell r="F26" t="str">
            <v>Л (полуширокая)</v>
          </cell>
          <cell r="G26">
            <v>67</v>
          </cell>
          <cell r="H26" t="str">
            <v>Samsung LM281</v>
          </cell>
          <cell r="I26">
            <v>336</v>
          </cell>
          <cell r="J26" t="str">
            <v>335х220х110</v>
          </cell>
          <cell r="K26" t="str">
            <v>350x180x180</v>
          </cell>
          <cell r="L26">
            <v>2400</v>
          </cell>
          <cell r="M26">
            <v>2600</v>
          </cell>
          <cell r="N26" t="str">
            <v>Экструдированный алюминиевый профиль (анодированный), прозрачное минеральное стекло**</v>
          </cell>
          <cell r="O26" t="str">
            <v xml:space="preserve"> -60°...+50° С</v>
          </cell>
          <cell r="P26" t="str">
            <v>100 000 ч.</v>
          </cell>
          <cell r="Q26" t="str">
            <v>5000К 4000К* 3000К*</v>
          </cell>
          <cell r="R26" t="str">
            <v>5 лет</v>
          </cell>
          <cell r="U26">
            <v>5300</v>
          </cell>
          <cell r="V26">
            <v>5830</v>
          </cell>
          <cell r="W26">
            <v>7580</v>
          </cell>
          <cell r="X26">
            <v>8340</v>
          </cell>
          <cell r="AB26">
            <v>1017</v>
          </cell>
        </row>
        <row r="27">
          <cell r="A27" t="str">
            <v>VRN-UN-160D-G50K67-U</v>
          </cell>
          <cell r="B27">
            <v>160</v>
          </cell>
          <cell r="C27">
            <v>25600</v>
          </cell>
          <cell r="D27" t="str">
            <v>176-264В AС</v>
          </cell>
          <cell r="E27">
            <v>0.95</v>
          </cell>
          <cell r="F27" t="str">
            <v>Д (косинусная)</v>
          </cell>
          <cell r="G27">
            <v>67</v>
          </cell>
          <cell r="H27" t="str">
            <v>Samsung LM281</v>
          </cell>
          <cell r="I27">
            <v>432</v>
          </cell>
          <cell r="J27" t="str">
            <v>475х210х135</v>
          </cell>
          <cell r="K27" t="str">
            <v>500x225x140</v>
          </cell>
          <cell r="L27">
            <v>3300</v>
          </cell>
          <cell r="M27">
            <v>3600</v>
          </cell>
          <cell r="N27" t="str">
            <v>Экструдированный алюминиевый профиль (анодированный), прозрачное минеральное стекло**</v>
          </cell>
          <cell r="O27" t="str">
            <v xml:space="preserve"> -60°...+50° С</v>
          </cell>
          <cell r="P27" t="str">
            <v>100 000 ч.</v>
          </cell>
          <cell r="Q27" t="str">
            <v>5000К 4000К* 3000К*</v>
          </cell>
          <cell r="R27" t="str">
            <v>5 лет</v>
          </cell>
          <cell r="U27">
            <v>7300</v>
          </cell>
          <cell r="V27">
            <v>8030</v>
          </cell>
          <cell r="W27">
            <v>10440</v>
          </cell>
          <cell r="X27">
            <v>11485</v>
          </cell>
          <cell r="AB27">
            <v>1021</v>
          </cell>
        </row>
        <row r="28">
          <cell r="A28" t="str">
            <v>VRN-UN-160D-G50K67-K</v>
          </cell>
          <cell r="B28">
            <v>160</v>
          </cell>
          <cell r="C28">
            <v>25600</v>
          </cell>
          <cell r="D28" t="str">
            <v>176-264В AС</v>
          </cell>
          <cell r="E28">
            <v>0.95</v>
          </cell>
          <cell r="F28" t="str">
            <v>Д (косинусная)</v>
          </cell>
          <cell r="G28">
            <v>67</v>
          </cell>
          <cell r="H28" t="str">
            <v>Samsung LM281</v>
          </cell>
          <cell r="I28">
            <v>432</v>
          </cell>
          <cell r="J28" t="str">
            <v>475х260х80</v>
          </cell>
          <cell r="K28" t="str">
            <v>560x275x110</v>
          </cell>
          <cell r="L28">
            <v>3000</v>
          </cell>
          <cell r="M28">
            <v>3400</v>
          </cell>
          <cell r="N28" t="str">
            <v>Экструдированный алюминиевый профиль (анодированный), прозрачное минеральное стекло**</v>
          </cell>
          <cell r="O28" t="str">
            <v xml:space="preserve"> -60°...+50° С</v>
          </cell>
          <cell r="P28" t="str">
            <v>100 000 ч.</v>
          </cell>
          <cell r="Q28" t="str">
            <v>5000К 4000К* 3000К*</v>
          </cell>
          <cell r="R28" t="str">
            <v>5 лет</v>
          </cell>
          <cell r="U28">
            <v>7300</v>
          </cell>
          <cell r="V28">
            <v>8030</v>
          </cell>
          <cell r="W28">
            <v>10440</v>
          </cell>
          <cell r="X28">
            <v>11485</v>
          </cell>
          <cell r="AB28">
            <v>1022</v>
          </cell>
        </row>
        <row r="29">
          <cell r="A29" t="str">
            <v>VRN-UN-160D-G50K67-U90</v>
          </cell>
          <cell r="B29">
            <v>160</v>
          </cell>
          <cell r="C29">
            <v>25600</v>
          </cell>
          <cell r="D29" t="str">
            <v>176-264В AС</v>
          </cell>
          <cell r="E29">
            <v>0.95</v>
          </cell>
          <cell r="F29" t="str">
            <v>Л (полуширокая)</v>
          </cell>
          <cell r="G29">
            <v>67</v>
          </cell>
          <cell r="H29" t="str">
            <v>Samsung LM281</v>
          </cell>
          <cell r="I29">
            <v>432</v>
          </cell>
          <cell r="J29" t="str">
            <v>475х245х150</v>
          </cell>
          <cell r="K29" t="str">
            <v>500х180х180</v>
          </cell>
          <cell r="L29">
            <v>3200</v>
          </cell>
          <cell r="M29">
            <v>3500</v>
          </cell>
          <cell r="N29" t="str">
            <v>Экструдированный алюминиевый профиль (анодированный), прозрачное минеральное стекло**</v>
          </cell>
          <cell r="O29" t="str">
            <v xml:space="preserve"> -60°...+50° С</v>
          </cell>
          <cell r="P29" t="str">
            <v>100 000 ч.</v>
          </cell>
          <cell r="Q29" t="str">
            <v>5000К 4000К* 3000К*</v>
          </cell>
          <cell r="R29" t="str">
            <v>5 лет</v>
          </cell>
          <cell r="U29">
            <v>7300</v>
          </cell>
          <cell r="V29">
            <v>8030</v>
          </cell>
          <cell r="W29">
            <v>10440</v>
          </cell>
          <cell r="X29">
            <v>11485</v>
          </cell>
          <cell r="AB29">
            <v>1023</v>
          </cell>
        </row>
        <row r="30">
          <cell r="A30" t="str">
            <v>VRN-UN-160D-G50K67-K90</v>
          </cell>
          <cell r="B30">
            <v>160</v>
          </cell>
          <cell r="C30">
            <v>25600</v>
          </cell>
          <cell r="D30" t="str">
            <v>176-264В AС</v>
          </cell>
          <cell r="E30">
            <v>0.95</v>
          </cell>
          <cell r="F30" t="str">
            <v>Л (полуширокая)</v>
          </cell>
          <cell r="G30">
            <v>67</v>
          </cell>
          <cell r="H30" t="str">
            <v>Samsung LM281</v>
          </cell>
          <cell r="I30">
            <v>432</v>
          </cell>
          <cell r="J30" t="str">
            <v>475х220х110</v>
          </cell>
          <cell r="K30" t="str">
            <v>500х180х180</v>
          </cell>
          <cell r="L30">
            <v>3100</v>
          </cell>
          <cell r="M30">
            <v>3400</v>
          </cell>
          <cell r="N30" t="str">
            <v>Экструдированный алюминиевый профиль (анодированный), прозрачное минеральное стекло**</v>
          </cell>
          <cell r="O30" t="str">
            <v xml:space="preserve"> -60°...+50° С</v>
          </cell>
          <cell r="P30" t="str">
            <v>100 000 ч.</v>
          </cell>
          <cell r="Q30" t="str">
            <v>5000К 4000К* 3000К*</v>
          </cell>
          <cell r="R30" t="str">
            <v>5 лет</v>
          </cell>
          <cell r="U30">
            <v>7300</v>
          </cell>
          <cell r="V30">
            <v>8030</v>
          </cell>
          <cell r="W30">
            <v>10440</v>
          </cell>
          <cell r="X30">
            <v>11485</v>
          </cell>
          <cell r="AB30">
            <v>1024</v>
          </cell>
        </row>
        <row r="31">
          <cell r="A31" t="str">
            <v>VRN-UN-192D-G50K67-U</v>
          </cell>
          <cell r="B31">
            <v>192</v>
          </cell>
          <cell r="C31">
            <v>30720</v>
          </cell>
          <cell r="D31" t="str">
            <v>176-264В AС</v>
          </cell>
          <cell r="E31">
            <v>0.95</v>
          </cell>
          <cell r="F31" t="str">
            <v>Д (косинусная)</v>
          </cell>
          <cell r="G31">
            <v>67</v>
          </cell>
          <cell r="H31" t="str">
            <v>Samsung LM281</v>
          </cell>
          <cell r="I31">
            <v>528</v>
          </cell>
          <cell r="J31" t="str">
            <v>535х210х135</v>
          </cell>
          <cell r="K31" t="str">
            <v>560x215x140</v>
          </cell>
          <cell r="L31">
            <v>3600</v>
          </cell>
          <cell r="M31">
            <v>3850</v>
          </cell>
          <cell r="N31" t="str">
            <v>Экструдированный алюминиевый профиль (анодированный), прозрачное минеральное стекло**</v>
          </cell>
          <cell r="O31" t="str">
            <v xml:space="preserve"> -60°...+50° С</v>
          </cell>
          <cell r="P31" t="str">
            <v>100 000 ч.</v>
          </cell>
          <cell r="Q31" t="str">
            <v>5000К 4000К* 3000К*</v>
          </cell>
          <cell r="R31" t="str">
            <v>5 лет</v>
          </cell>
          <cell r="U31">
            <v>7800</v>
          </cell>
          <cell r="V31">
            <v>8580</v>
          </cell>
          <cell r="W31">
            <v>11155</v>
          </cell>
          <cell r="X31">
            <v>12270</v>
          </cell>
          <cell r="AB31">
            <v>1031</v>
          </cell>
        </row>
        <row r="32">
          <cell r="A32" t="str">
            <v>VRN-UN-192D-G50K67-K</v>
          </cell>
          <cell r="B32">
            <v>192</v>
          </cell>
          <cell r="C32">
            <v>30720</v>
          </cell>
          <cell r="D32" t="str">
            <v>176-264В AС</v>
          </cell>
          <cell r="E32">
            <v>0.95</v>
          </cell>
          <cell r="F32" t="str">
            <v>Д (косинусная)</v>
          </cell>
          <cell r="G32">
            <v>67</v>
          </cell>
          <cell r="H32" t="str">
            <v>Samsung LM281</v>
          </cell>
          <cell r="I32">
            <v>528</v>
          </cell>
          <cell r="J32" t="str">
            <v>535х260х80</v>
          </cell>
          <cell r="K32" t="str">
            <v>560x275x140</v>
          </cell>
          <cell r="L32">
            <v>3600</v>
          </cell>
          <cell r="M32">
            <v>3900</v>
          </cell>
          <cell r="N32" t="str">
            <v>Экструдированный алюминиевый профиль (анодированный), прозрачное минеральное стекло**</v>
          </cell>
          <cell r="O32" t="str">
            <v xml:space="preserve"> -60°...+50° С</v>
          </cell>
          <cell r="P32" t="str">
            <v>100 000 ч.</v>
          </cell>
          <cell r="Q32" t="str">
            <v>5000К 4000К* 3000К*</v>
          </cell>
          <cell r="R32" t="str">
            <v>5 лет</v>
          </cell>
          <cell r="U32">
            <v>7800</v>
          </cell>
          <cell r="V32">
            <v>8580</v>
          </cell>
          <cell r="W32">
            <v>11155</v>
          </cell>
          <cell r="X32">
            <v>12270</v>
          </cell>
          <cell r="AB32">
            <v>1032</v>
          </cell>
        </row>
        <row r="33">
          <cell r="A33" t="str">
            <v>VRN-UN-192D-G50K67-U90</v>
          </cell>
          <cell r="B33">
            <v>192</v>
          </cell>
          <cell r="C33">
            <v>30720</v>
          </cell>
          <cell r="D33" t="str">
            <v>176-264В AС</v>
          </cell>
          <cell r="E33">
            <v>0.95</v>
          </cell>
          <cell r="F33" t="str">
            <v>Л (полуширокая)</v>
          </cell>
          <cell r="G33">
            <v>67</v>
          </cell>
          <cell r="H33" t="str">
            <v>Samsung LM281</v>
          </cell>
          <cell r="I33">
            <v>528</v>
          </cell>
          <cell r="J33" t="str">
            <v>535х245х150</v>
          </cell>
          <cell r="K33" t="str">
            <v>560х180х180</v>
          </cell>
          <cell r="L33">
            <v>3500</v>
          </cell>
          <cell r="M33">
            <v>3800</v>
          </cell>
          <cell r="N33" t="str">
            <v>Экструдированный алюминиевый профиль (анодированный), прозрачное минеральное стекло**</v>
          </cell>
          <cell r="O33" t="str">
            <v xml:space="preserve"> -60°...+50° С</v>
          </cell>
          <cell r="P33" t="str">
            <v>100 000 ч.</v>
          </cell>
          <cell r="Q33" t="str">
            <v>5000К 4000К* 3000К*</v>
          </cell>
          <cell r="R33" t="str">
            <v>5 лет</v>
          </cell>
          <cell r="U33">
            <v>7800</v>
          </cell>
          <cell r="V33">
            <v>8580</v>
          </cell>
          <cell r="W33">
            <v>11155</v>
          </cell>
          <cell r="X33">
            <v>12270</v>
          </cell>
          <cell r="AB33">
            <v>1034</v>
          </cell>
        </row>
        <row r="34">
          <cell r="A34" t="str">
            <v>VRN-UN-192D-G50K67-K90</v>
          </cell>
          <cell r="B34">
            <v>192</v>
          </cell>
          <cell r="C34">
            <v>30720</v>
          </cell>
          <cell r="D34" t="str">
            <v>176-264В AС</v>
          </cell>
          <cell r="E34">
            <v>0.95</v>
          </cell>
          <cell r="F34" t="str">
            <v>Л (полуширокая)</v>
          </cell>
          <cell r="G34">
            <v>67</v>
          </cell>
          <cell r="H34" t="str">
            <v>Samsung LM281</v>
          </cell>
          <cell r="I34">
            <v>528</v>
          </cell>
          <cell r="J34" t="str">
            <v>535х220х110</v>
          </cell>
          <cell r="K34" t="str">
            <v>560x180x180</v>
          </cell>
          <cell r="L34">
            <v>3350</v>
          </cell>
          <cell r="M34">
            <v>3600</v>
          </cell>
          <cell r="N34" t="str">
            <v>Экструдированный алюминиевый профиль (анодированный), прозрачное минеральное стекло**</v>
          </cell>
          <cell r="O34" t="str">
            <v xml:space="preserve"> -60°...+50° С</v>
          </cell>
          <cell r="P34" t="str">
            <v>100 000 ч.</v>
          </cell>
          <cell r="Q34" t="str">
            <v>5000К 4000К* 3000К*</v>
          </cell>
          <cell r="R34" t="str">
            <v>5 лет</v>
          </cell>
          <cell r="U34">
            <v>7800</v>
          </cell>
          <cell r="V34">
            <v>8580</v>
          </cell>
          <cell r="W34">
            <v>11155</v>
          </cell>
          <cell r="X34">
            <v>12270</v>
          </cell>
          <cell r="AB34">
            <v>1033</v>
          </cell>
        </row>
        <row r="35">
          <cell r="A35" t="str">
            <v>VRN-UN-248D-G50K67-U</v>
          </cell>
          <cell r="B35">
            <v>248</v>
          </cell>
          <cell r="C35">
            <v>39680</v>
          </cell>
          <cell r="D35" t="str">
            <v>176-264В AС</v>
          </cell>
          <cell r="E35">
            <v>0.95</v>
          </cell>
          <cell r="F35" t="str">
            <v>Д (косинусная)</v>
          </cell>
          <cell r="G35">
            <v>67</v>
          </cell>
          <cell r="H35" t="str">
            <v>Samsung LM281</v>
          </cell>
          <cell r="I35">
            <v>672</v>
          </cell>
          <cell r="J35" t="str">
            <v>635х210х135</v>
          </cell>
          <cell r="K35" t="str">
            <v>650x215x140</v>
          </cell>
          <cell r="L35">
            <v>4700</v>
          </cell>
          <cell r="M35">
            <v>5000</v>
          </cell>
          <cell r="N35" t="str">
            <v>Экструдированный алюминиевый профиль (анодированный), прозрачное минеральное стекло**</v>
          </cell>
          <cell r="O35" t="str">
            <v xml:space="preserve"> -60°...+50° С</v>
          </cell>
          <cell r="P35" t="str">
            <v>100 000 ч.</v>
          </cell>
          <cell r="Q35" t="str">
            <v>5000К 4000К* 3000К*</v>
          </cell>
          <cell r="R35" t="str">
            <v>5 лет</v>
          </cell>
          <cell r="U35">
            <v>9200</v>
          </cell>
          <cell r="V35">
            <v>10120</v>
          </cell>
          <cell r="W35">
            <v>13155</v>
          </cell>
          <cell r="X35">
            <v>14470</v>
          </cell>
          <cell r="AB35">
            <v>1037</v>
          </cell>
        </row>
        <row r="36">
          <cell r="A36" t="str">
            <v>VRN-UN-248D-G50K67-K</v>
          </cell>
          <cell r="B36">
            <v>248</v>
          </cell>
          <cell r="C36">
            <v>39680</v>
          </cell>
          <cell r="D36" t="str">
            <v>176-264В AС</v>
          </cell>
          <cell r="E36">
            <v>0.95</v>
          </cell>
          <cell r="F36" t="str">
            <v>Д (косинусная)</v>
          </cell>
          <cell r="G36">
            <v>67</v>
          </cell>
          <cell r="H36" t="str">
            <v>Samsung LM281</v>
          </cell>
          <cell r="I36">
            <v>672</v>
          </cell>
          <cell r="J36" t="str">
            <v>635х260х80</v>
          </cell>
          <cell r="K36" t="str">
            <v>650х275х110</v>
          </cell>
          <cell r="L36">
            <v>4700</v>
          </cell>
          <cell r="M36">
            <v>5000</v>
          </cell>
          <cell r="N36" t="str">
            <v>Экструдированный алюминиевый профиль (анодированный), прозрачное минеральное стекло**</v>
          </cell>
          <cell r="O36" t="str">
            <v xml:space="preserve"> -60°...+50° С</v>
          </cell>
          <cell r="P36" t="str">
            <v>100 000 ч.</v>
          </cell>
          <cell r="Q36" t="str">
            <v>5000К 4000К* 3000К*</v>
          </cell>
          <cell r="R36" t="str">
            <v>5 лет</v>
          </cell>
          <cell r="U36">
            <v>9200</v>
          </cell>
          <cell r="V36">
            <v>10120</v>
          </cell>
          <cell r="W36">
            <v>13155</v>
          </cell>
          <cell r="X36">
            <v>14470</v>
          </cell>
          <cell r="AB36">
            <v>1038</v>
          </cell>
        </row>
        <row r="37">
          <cell r="A37" t="str">
            <v>VRN-UN-248D-G50K67-U90</v>
          </cell>
          <cell r="B37">
            <v>248</v>
          </cell>
          <cell r="C37">
            <v>39680</v>
          </cell>
          <cell r="D37" t="str">
            <v>176-264В AС</v>
          </cell>
          <cell r="E37">
            <v>0.95</v>
          </cell>
          <cell r="F37" t="str">
            <v>Л (полуширокая)</v>
          </cell>
          <cell r="G37">
            <v>67</v>
          </cell>
          <cell r="H37" t="str">
            <v>Samsung LM281</v>
          </cell>
          <cell r="I37">
            <v>672</v>
          </cell>
          <cell r="J37" t="str">
            <v>635х245х150</v>
          </cell>
          <cell r="K37" t="str">
            <v>650х180х180</v>
          </cell>
          <cell r="L37">
            <v>4600</v>
          </cell>
          <cell r="M37">
            <v>4900</v>
          </cell>
          <cell r="N37" t="str">
            <v>Экструдированный алюминиевый профиль (анодированный), прозрачное минеральное стекло**</v>
          </cell>
          <cell r="O37" t="str">
            <v xml:space="preserve"> -60°...+50° С</v>
          </cell>
          <cell r="P37" t="str">
            <v>100 000 ч.</v>
          </cell>
          <cell r="Q37" t="str">
            <v>5000К 4000К* 3000К*</v>
          </cell>
          <cell r="R37" t="str">
            <v>5 лет</v>
          </cell>
          <cell r="U37">
            <v>9200</v>
          </cell>
          <cell r="V37">
            <v>10120</v>
          </cell>
          <cell r="W37">
            <v>13155</v>
          </cell>
          <cell r="X37">
            <v>14470</v>
          </cell>
          <cell r="AB37">
            <v>1039</v>
          </cell>
        </row>
        <row r="38">
          <cell r="A38" t="str">
            <v>VRN-UN-248D-G50K67-K90</v>
          </cell>
          <cell r="B38">
            <v>248</v>
          </cell>
          <cell r="C38">
            <v>39680</v>
          </cell>
          <cell r="D38" t="str">
            <v>176-264В AС</v>
          </cell>
          <cell r="E38">
            <v>0.95</v>
          </cell>
          <cell r="F38" t="str">
            <v>Л (полуширокая)</v>
          </cell>
          <cell r="G38">
            <v>67</v>
          </cell>
          <cell r="H38" t="str">
            <v>Samsung LM281</v>
          </cell>
          <cell r="I38">
            <v>672</v>
          </cell>
          <cell r="J38" t="str">
            <v>635х220х110</v>
          </cell>
          <cell r="K38" t="str">
            <v>650х180х180</v>
          </cell>
          <cell r="L38">
            <v>4550</v>
          </cell>
          <cell r="M38">
            <v>4900</v>
          </cell>
          <cell r="N38" t="str">
            <v>Экструдированный алюминиевый профиль (анодированный), прозрачное минеральное стекло**</v>
          </cell>
          <cell r="O38" t="str">
            <v xml:space="preserve"> -60°...+50° С</v>
          </cell>
          <cell r="P38" t="str">
            <v>100 000 ч.</v>
          </cell>
          <cell r="Q38" t="str">
            <v>5000К 4000К* 3000К*</v>
          </cell>
          <cell r="R38" t="str">
            <v>5 лет</v>
          </cell>
          <cell r="U38">
            <v>9200</v>
          </cell>
          <cell r="V38">
            <v>10120</v>
          </cell>
          <cell r="W38">
            <v>13155</v>
          </cell>
          <cell r="X38">
            <v>14470</v>
          </cell>
          <cell r="AB38">
            <v>1040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AB39">
            <v>0</v>
          </cell>
        </row>
        <row r="40">
          <cell r="A40" t="str">
            <v>VRN-UN-96T-G50K67-U</v>
          </cell>
          <cell r="B40">
            <v>96</v>
          </cell>
          <cell r="C40">
            <v>15360</v>
          </cell>
          <cell r="D40" t="str">
            <v>176-264В AС</v>
          </cell>
          <cell r="E40">
            <v>0.95</v>
          </cell>
          <cell r="F40" t="str">
            <v>Д (косинусная)</v>
          </cell>
          <cell r="G40">
            <v>67</v>
          </cell>
          <cell r="H40" t="str">
            <v>Samsung LM281</v>
          </cell>
          <cell r="I40">
            <v>252</v>
          </cell>
          <cell r="J40" t="str">
            <v>235х320х135</v>
          </cell>
          <cell r="K40" t="str">
            <v>250x350x140</v>
          </cell>
          <cell r="L40">
            <v>2800</v>
          </cell>
          <cell r="M40">
            <v>3000</v>
          </cell>
          <cell r="N40" t="str">
            <v>Экструдированный алюминиевый профиль (анодированный), прозрачное минеральное стекло**</v>
          </cell>
          <cell r="O40" t="str">
            <v xml:space="preserve"> -60°...+50° С</v>
          </cell>
          <cell r="P40" t="str">
            <v>100 000 ч</v>
          </cell>
          <cell r="Q40" t="str">
            <v>5000К 4000К* 3000К*</v>
          </cell>
          <cell r="R40" t="str">
            <v>5 лет</v>
          </cell>
          <cell r="U40">
            <v>6150</v>
          </cell>
          <cell r="V40">
            <v>6765</v>
          </cell>
          <cell r="W40">
            <v>8795</v>
          </cell>
          <cell r="X40">
            <v>9675</v>
          </cell>
          <cell r="AB40">
            <v>1053</v>
          </cell>
        </row>
        <row r="41">
          <cell r="A41" t="str">
            <v>VRN-UN-96T-G50K67-K</v>
          </cell>
          <cell r="B41">
            <v>96</v>
          </cell>
          <cell r="C41">
            <v>15360</v>
          </cell>
          <cell r="D41" t="str">
            <v>176-264В AС</v>
          </cell>
          <cell r="E41">
            <v>0.95</v>
          </cell>
          <cell r="F41" t="str">
            <v>Д (косинусная)</v>
          </cell>
          <cell r="G41">
            <v>67</v>
          </cell>
          <cell r="H41" t="str">
            <v>Samsung LM281</v>
          </cell>
          <cell r="I41">
            <v>252</v>
          </cell>
          <cell r="J41" t="str">
            <v>235х320х120</v>
          </cell>
          <cell r="K41" t="str">
            <v>250х350х140</v>
          </cell>
          <cell r="L41">
            <v>2700</v>
          </cell>
          <cell r="M41">
            <v>2900</v>
          </cell>
          <cell r="N41" t="str">
            <v>Экструдированный алюминиевый профиль (анодированный), прозрачное минеральное стекло**</v>
          </cell>
          <cell r="O41" t="str">
            <v xml:space="preserve"> -60°...+50° С</v>
          </cell>
          <cell r="P41" t="str">
            <v>100 000 ч</v>
          </cell>
          <cell r="Q41" t="str">
            <v>5000К 4000К* 3000К*</v>
          </cell>
          <cell r="R41" t="str">
            <v>5 лет</v>
          </cell>
          <cell r="U41">
            <v>6150</v>
          </cell>
          <cell r="V41">
            <v>6765</v>
          </cell>
          <cell r="W41">
            <v>8795</v>
          </cell>
          <cell r="X41">
            <v>9675</v>
          </cell>
          <cell r="AB41">
            <v>1061</v>
          </cell>
        </row>
        <row r="42">
          <cell r="A42" t="str">
            <v>VRN-UN-96T-G50K67-U90</v>
          </cell>
          <cell r="B42">
            <v>96</v>
          </cell>
          <cell r="C42">
            <v>15360</v>
          </cell>
          <cell r="D42" t="str">
            <v>176-264В AС</v>
          </cell>
          <cell r="E42">
            <v>0.95</v>
          </cell>
          <cell r="F42" t="str">
            <v>Л (полуширокая)</v>
          </cell>
          <cell r="G42">
            <v>67</v>
          </cell>
          <cell r="H42" t="str">
            <v>Samsung LM281</v>
          </cell>
          <cell r="I42">
            <v>252</v>
          </cell>
          <cell r="J42" t="str">
            <v>235х325х135</v>
          </cell>
          <cell r="K42" t="str">
            <v>250x350x140</v>
          </cell>
          <cell r="L42">
            <v>2800</v>
          </cell>
          <cell r="M42">
            <v>3050</v>
          </cell>
          <cell r="N42" t="str">
            <v>Экструдированный алюминиевый профиль (анодированный), прозрачное минеральное стекло**</v>
          </cell>
          <cell r="O42" t="str">
            <v xml:space="preserve"> -60°...+50° С</v>
          </cell>
          <cell r="P42" t="str">
            <v>100 000 ч</v>
          </cell>
          <cell r="Q42" t="str">
            <v>5000К 4000К* 3000К*</v>
          </cell>
          <cell r="R42" t="str">
            <v>5 лет</v>
          </cell>
          <cell r="U42">
            <v>6150</v>
          </cell>
          <cell r="V42">
            <v>6765</v>
          </cell>
          <cell r="W42">
            <v>8795</v>
          </cell>
          <cell r="X42">
            <v>9675</v>
          </cell>
          <cell r="AB42">
            <v>1057</v>
          </cell>
        </row>
        <row r="43">
          <cell r="A43" t="str">
            <v>VRN-UN-96T-G50K67-K90</v>
          </cell>
          <cell r="B43">
            <v>96</v>
          </cell>
          <cell r="C43">
            <v>15360</v>
          </cell>
          <cell r="D43" t="str">
            <v>176-264В AС</v>
          </cell>
          <cell r="E43">
            <v>0.95</v>
          </cell>
          <cell r="F43" t="str">
            <v>Л (полуширокая)</v>
          </cell>
          <cell r="G43">
            <v>67</v>
          </cell>
          <cell r="H43" t="str">
            <v>Samsung LM281</v>
          </cell>
          <cell r="I43">
            <v>252</v>
          </cell>
          <cell r="J43" t="str">
            <v>235х325х130</v>
          </cell>
          <cell r="K43" t="str">
            <v>250x350x140</v>
          </cell>
          <cell r="L43">
            <v>2650</v>
          </cell>
          <cell r="M43">
            <v>2900</v>
          </cell>
          <cell r="N43" t="str">
            <v>Экструдированный алюминиевый профиль (анодированный), прозрачное минеральное стекло**</v>
          </cell>
          <cell r="O43" t="str">
            <v xml:space="preserve"> -60°...+50° С</v>
          </cell>
          <cell r="P43" t="str">
            <v>100 000 ч</v>
          </cell>
          <cell r="Q43" t="str">
            <v>5000К 4000К* 3000К*</v>
          </cell>
          <cell r="R43" t="str">
            <v>5 лет</v>
          </cell>
          <cell r="U43">
            <v>6150</v>
          </cell>
          <cell r="V43">
            <v>6765</v>
          </cell>
          <cell r="W43">
            <v>8795</v>
          </cell>
          <cell r="X43">
            <v>9675</v>
          </cell>
          <cell r="AB43">
            <v>1065</v>
          </cell>
        </row>
        <row r="44">
          <cell r="A44" t="str">
            <v>VRN-UN-144T-G50K67-U</v>
          </cell>
          <cell r="B44">
            <v>144</v>
          </cell>
          <cell r="C44">
            <v>23040</v>
          </cell>
          <cell r="D44" t="str">
            <v>176-264В AС</v>
          </cell>
          <cell r="E44">
            <v>0.95</v>
          </cell>
          <cell r="F44" t="str">
            <v>Д (косинусная)</v>
          </cell>
          <cell r="G44">
            <v>67</v>
          </cell>
          <cell r="H44" t="str">
            <v>Samsung LM281</v>
          </cell>
          <cell r="I44">
            <v>396</v>
          </cell>
          <cell r="J44" t="str">
            <v>285х320х135</v>
          </cell>
          <cell r="K44" t="str">
            <v>300x350x110</v>
          </cell>
          <cell r="L44">
            <v>3100</v>
          </cell>
          <cell r="M44">
            <v>3400</v>
          </cell>
          <cell r="N44" t="str">
            <v>Экструдированный алюминиевый профиль (анодированный), прозрачное минеральное стекло**</v>
          </cell>
          <cell r="O44" t="str">
            <v xml:space="preserve"> -60°...+50° С</v>
          </cell>
          <cell r="P44" t="str">
            <v>100 000 ч</v>
          </cell>
          <cell r="Q44" t="str">
            <v>5000К 4000К* 3000К*</v>
          </cell>
          <cell r="R44" t="str">
            <v>5 лет</v>
          </cell>
          <cell r="U44">
            <v>7500</v>
          </cell>
          <cell r="V44">
            <v>8250</v>
          </cell>
          <cell r="W44">
            <v>10725</v>
          </cell>
          <cell r="X44">
            <v>11800</v>
          </cell>
          <cell r="AB44">
            <v>1054</v>
          </cell>
        </row>
        <row r="45">
          <cell r="A45" t="str">
            <v>VRN-UN-144T-G50K67-K</v>
          </cell>
          <cell r="B45">
            <v>144</v>
          </cell>
          <cell r="C45">
            <v>23040</v>
          </cell>
          <cell r="D45" t="str">
            <v>176-264В AС</v>
          </cell>
          <cell r="E45">
            <v>0.95</v>
          </cell>
          <cell r="F45" t="str">
            <v>Д (косинусная)</v>
          </cell>
          <cell r="G45">
            <v>67</v>
          </cell>
          <cell r="H45" t="str">
            <v>Samsung LM281</v>
          </cell>
          <cell r="I45">
            <v>396</v>
          </cell>
          <cell r="J45" t="str">
            <v>285х320х120</v>
          </cell>
          <cell r="K45" t="str">
            <v>300x350x140</v>
          </cell>
          <cell r="L45">
            <v>3000</v>
          </cell>
          <cell r="M45">
            <v>3300</v>
          </cell>
          <cell r="N45" t="str">
            <v>Экструдированный алюминиевый профиль (анодированный), прозрачное минеральное стекло**</v>
          </cell>
          <cell r="O45" t="str">
            <v xml:space="preserve"> -60°...+50° С</v>
          </cell>
          <cell r="P45" t="str">
            <v>100 000 ч</v>
          </cell>
          <cell r="Q45" t="str">
            <v>5000К 4000К* 3000К*</v>
          </cell>
          <cell r="R45" t="str">
            <v>5 лет</v>
          </cell>
          <cell r="U45">
            <v>7500</v>
          </cell>
          <cell r="V45">
            <v>8250</v>
          </cell>
          <cell r="W45">
            <v>10725</v>
          </cell>
          <cell r="X45">
            <v>11800</v>
          </cell>
          <cell r="AB45">
            <v>1062</v>
          </cell>
        </row>
        <row r="46">
          <cell r="A46" t="str">
            <v>VRN-UN-144T-G50K67-U90</v>
          </cell>
          <cell r="B46">
            <v>144</v>
          </cell>
          <cell r="C46">
            <v>23040</v>
          </cell>
          <cell r="D46" t="str">
            <v>176-264В AС</v>
          </cell>
          <cell r="E46">
            <v>0.95</v>
          </cell>
          <cell r="F46" t="str">
            <v>Л (полуширокая)</v>
          </cell>
          <cell r="G46">
            <v>67</v>
          </cell>
          <cell r="H46" t="str">
            <v>Samsung LM281</v>
          </cell>
          <cell r="I46">
            <v>396</v>
          </cell>
          <cell r="J46" t="str">
            <v>285х325х135</v>
          </cell>
          <cell r="K46" t="str">
            <v>300х350х140</v>
          </cell>
          <cell r="L46">
            <v>3100</v>
          </cell>
          <cell r="M46">
            <v>3450</v>
          </cell>
          <cell r="N46" t="str">
            <v>Экструдированный алюминиевый профиль (анодированный), прозрачное минеральное стекло**</v>
          </cell>
          <cell r="O46" t="str">
            <v xml:space="preserve"> -60°...+50° С</v>
          </cell>
          <cell r="P46" t="str">
            <v>100 000 ч</v>
          </cell>
          <cell r="Q46" t="str">
            <v>5000К 4000К* 3000К*</v>
          </cell>
          <cell r="R46" t="str">
            <v>5 лет</v>
          </cell>
          <cell r="U46">
            <v>7500</v>
          </cell>
          <cell r="V46">
            <v>8250</v>
          </cell>
          <cell r="W46">
            <v>10725</v>
          </cell>
          <cell r="X46">
            <v>11800</v>
          </cell>
          <cell r="AB46">
            <v>1058</v>
          </cell>
        </row>
        <row r="47">
          <cell r="A47" t="str">
            <v>VRN-UN-144T-G50K67-K90</v>
          </cell>
          <cell r="B47">
            <v>144</v>
          </cell>
          <cell r="C47">
            <v>23040</v>
          </cell>
          <cell r="D47" t="str">
            <v>176-264В AС</v>
          </cell>
          <cell r="E47">
            <v>0.95</v>
          </cell>
          <cell r="F47" t="str">
            <v>Л (полуширокая)</v>
          </cell>
          <cell r="G47">
            <v>67</v>
          </cell>
          <cell r="H47" t="str">
            <v>Samsung LM281</v>
          </cell>
          <cell r="I47">
            <v>396</v>
          </cell>
          <cell r="J47" t="str">
            <v>285х325х130</v>
          </cell>
          <cell r="K47" t="str">
            <v>300х350х140</v>
          </cell>
          <cell r="L47">
            <v>3150</v>
          </cell>
          <cell r="M47">
            <v>3450</v>
          </cell>
          <cell r="N47" t="str">
            <v>Экструдированный алюминиевый профиль (анодированный), прозрачное минеральное стекло**</v>
          </cell>
          <cell r="O47" t="str">
            <v xml:space="preserve"> -60°...+50° С</v>
          </cell>
          <cell r="P47" t="str">
            <v>100 000 ч</v>
          </cell>
          <cell r="Q47" t="str">
            <v>5000К 4000К* 3000К*</v>
          </cell>
          <cell r="R47" t="str">
            <v>5 лет</v>
          </cell>
          <cell r="U47">
            <v>7500</v>
          </cell>
          <cell r="V47">
            <v>8250</v>
          </cell>
          <cell r="W47">
            <v>10725</v>
          </cell>
          <cell r="X47">
            <v>11800</v>
          </cell>
          <cell r="AB47">
            <v>1066</v>
          </cell>
        </row>
        <row r="48">
          <cell r="A48" t="str">
            <v>VRN-UN-186T-G50K67-U</v>
          </cell>
          <cell r="B48">
            <v>186</v>
          </cell>
          <cell r="C48">
            <v>29760</v>
          </cell>
          <cell r="D48" t="str">
            <v>176-264В AС</v>
          </cell>
          <cell r="E48">
            <v>0.95</v>
          </cell>
          <cell r="F48" t="str">
            <v>Д (косинусная)</v>
          </cell>
          <cell r="G48">
            <v>67</v>
          </cell>
          <cell r="H48" t="str">
            <v>Samsung LM281</v>
          </cell>
          <cell r="I48">
            <v>504</v>
          </cell>
          <cell r="J48" t="str">
            <v>335х320х135</v>
          </cell>
          <cell r="K48" t="str">
            <v>350x320x140</v>
          </cell>
          <cell r="L48">
            <v>3450</v>
          </cell>
          <cell r="M48">
            <v>3700</v>
          </cell>
          <cell r="N48" t="str">
            <v>Экструдированный алюминиевый профиль (анодированный), прозрачное минеральное стекло**</v>
          </cell>
          <cell r="O48" t="str">
            <v xml:space="preserve"> -60°...+50° С</v>
          </cell>
          <cell r="P48" t="str">
            <v>100 000 ч</v>
          </cell>
          <cell r="Q48" t="str">
            <v>5000К 4000К* 3000К*</v>
          </cell>
          <cell r="R48" t="str">
            <v>5 лет</v>
          </cell>
          <cell r="U48">
            <v>7950</v>
          </cell>
          <cell r="V48">
            <v>8745</v>
          </cell>
          <cell r="W48">
            <v>11370</v>
          </cell>
          <cell r="X48">
            <v>12505</v>
          </cell>
          <cell r="AB48">
            <v>1055</v>
          </cell>
        </row>
        <row r="49">
          <cell r="A49" t="str">
            <v>VRN-UN-186T-G50K67-K</v>
          </cell>
          <cell r="B49">
            <v>186</v>
          </cell>
          <cell r="C49">
            <v>29760</v>
          </cell>
          <cell r="D49" t="str">
            <v>176-264В AС</v>
          </cell>
          <cell r="E49">
            <v>0.95</v>
          </cell>
          <cell r="F49" t="str">
            <v>Д (косинусная)</v>
          </cell>
          <cell r="G49">
            <v>67</v>
          </cell>
          <cell r="H49" t="str">
            <v>Samsung LM281</v>
          </cell>
          <cell r="I49">
            <v>504</v>
          </cell>
          <cell r="J49" t="str">
            <v>335х320х120</v>
          </cell>
          <cell r="K49" t="str">
            <v>350x320x140</v>
          </cell>
          <cell r="L49">
            <v>3450</v>
          </cell>
          <cell r="M49">
            <v>3700</v>
          </cell>
          <cell r="N49" t="str">
            <v>Экструдированный алюминиевый профиль (анодированный), прозрачное минеральное стекло**</v>
          </cell>
          <cell r="O49" t="str">
            <v xml:space="preserve"> -60°...+50° С</v>
          </cell>
          <cell r="P49" t="str">
            <v>100 000 ч</v>
          </cell>
          <cell r="Q49" t="str">
            <v>5000К 4000К* 3000К*</v>
          </cell>
          <cell r="R49" t="str">
            <v>5 лет</v>
          </cell>
          <cell r="U49">
            <v>7950</v>
          </cell>
          <cell r="V49">
            <v>8745</v>
          </cell>
          <cell r="W49">
            <v>11370</v>
          </cell>
          <cell r="X49">
            <v>12505</v>
          </cell>
          <cell r="AB49">
            <v>1063</v>
          </cell>
        </row>
        <row r="50">
          <cell r="A50" t="str">
            <v>VRN-UN-186T-G50K67-U90</v>
          </cell>
          <cell r="B50">
            <v>186</v>
          </cell>
          <cell r="C50">
            <v>29760</v>
          </cell>
          <cell r="D50" t="str">
            <v>176-264В AС</v>
          </cell>
          <cell r="E50">
            <v>0.95</v>
          </cell>
          <cell r="F50" t="str">
            <v>Л (полуширокая)</v>
          </cell>
          <cell r="G50">
            <v>67</v>
          </cell>
          <cell r="H50" t="str">
            <v>Samsung LM281</v>
          </cell>
          <cell r="I50">
            <v>504</v>
          </cell>
          <cell r="J50" t="str">
            <v>335х325х135</v>
          </cell>
          <cell r="K50" t="str">
            <v>350х320х140</v>
          </cell>
          <cell r="L50">
            <v>3600</v>
          </cell>
          <cell r="M50">
            <v>3800</v>
          </cell>
          <cell r="N50" t="str">
            <v>Экструдированный алюминиевый профиль (анодированный), прозрачное минеральное стекло**</v>
          </cell>
          <cell r="O50" t="str">
            <v xml:space="preserve"> -60°...+50° С</v>
          </cell>
          <cell r="P50" t="str">
            <v>100 000 ч</v>
          </cell>
          <cell r="Q50" t="str">
            <v>5000К 4000К* 3000К*</v>
          </cell>
          <cell r="R50" t="str">
            <v>5 лет</v>
          </cell>
          <cell r="U50">
            <v>7950</v>
          </cell>
          <cell r="V50">
            <v>8745</v>
          </cell>
          <cell r="W50">
            <v>11370</v>
          </cell>
          <cell r="X50">
            <v>12505</v>
          </cell>
          <cell r="AB50">
            <v>1059</v>
          </cell>
        </row>
        <row r="51">
          <cell r="A51" t="str">
            <v>VRN-UN-186T-G50K67-K90</v>
          </cell>
          <cell r="B51">
            <v>186</v>
          </cell>
          <cell r="C51">
            <v>29760</v>
          </cell>
          <cell r="D51" t="str">
            <v>176-264В AС</v>
          </cell>
          <cell r="E51">
            <v>0.95</v>
          </cell>
          <cell r="F51" t="str">
            <v>Л (полуширокая)</v>
          </cell>
          <cell r="G51">
            <v>67</v>
          </cell>
          <cell r="H51" t="str">
            <v>Samsung LM281</v>
          </cell>
          <cell r="I51">
            <v>504</v>
          </cell>
          <cell r="J51" t="str">
            <v>335х325х130</v>
          </cell>
          <cell r="K51" t="str">
            <v>350x320x140</v>
          </cell>
          <cell r="L51">
            <v>3450</v>
          </cell>
          <cell r="M51">
            <v>3750</v>
          </cell>
          <cell r="N51" t="str">
            <v>Экструдированный алюминиевый профиль (анодированный), прозрачное минеральное стекло**</v>
          </cell>
          <cell r="O51" t="str">
            <v xml:space="preserve"> -60°...+50° С</v>
          </cell>
          <cell r="P51" t="str">
            <v>100 000 ч</v>
          </cell>
          <cell r="Q51" t="str">
            <v>5000К 4000К* 3000К*</v>
          </cell>
          <cell r="R51" t="str">
            <v>5 лет</v>
          </cell>
          <cell r="U51">
            <v>7950</v>
          </cell>
          <cell r="V51">
            <v>8745</v>
          </cell>
          <cell r="W51">
            <v>11370</v>
          </cell>
          <cell r="X51">
            <v>12505</v>
          </cell>
          <cell r="AB51">
            <v>1067</v>
          </cell>
        </row>
        <row r="52">
          <cell r="A52" t="str">
            <v>VRN-UN-240T-G50K67-U</v>
          </cell>
          <cell r="B52">
            <v>240</v>
          </cell>
          <cell r="C52">
            <v>38400</v>
          </cell>
          <cell r="D52" t="str">
            <v>176-264В AС</v>
          </cell>
          <cell r="E52">
            <v>0.95</v>
          </cell>
          <cell r="F52" t="str">
            <v>Д (косинусная)</v>
          </cell>
          <cell r="G52">
            <v>67</v>
          </cell>
          <cell r="H52" t="str">
            <v>Samsung LM281</v>
          </cell>
          <cell r="I52">
            <v>648</v>
          </cell>
          <cell r="J52" t="str">
            <v>475х320х135</v>
          </cell>
          <cell r="K52" t="str">
            <v>560x320x140</v>
          </cell>
          <cell r="L52">
            <v>5600</v>
          </cell>
          <cell r="M52">
            <v>5900</v>
          </cell>
          <cell r="N52" t="str">
            <v>Экструдированный алюминиевый профиль (анодированный), прозрачное минеральное стекло**</v>
          </cell>
          <cell r="O52" t="str">
            <v xml:space="preserve"> -60°...+50° С</v>
          </cell>
          <cell r="P52" t="str">
            <v>100 000 ч.</v>
          </cell>
          <cell r="Q52" t="str">
            <v>5000К 4000К* 3000К*</v>
          </cell>
          <cell r="R52" t="str">
            <v>5 лет</v>
          </cell>
          <cell r="U52">
            <v>10950</v>
          </cell>
          <cell r="V52">
            <v>12045</v>
          </cell>
          <cell r="W52">
            <v>15660</v>
          </cell>
          <cell r="X52">
            <v>17225</v>
          </cell>
          <cell r="AB52">
            <v>1025</v>
          </cell>
        </row>
        <row r="53">
          <cell r="A53" t="str">
            <v>VRN-UN-240T-G50K67-K</v>
          </cell>
          <cell r="B53">
            <v>240</v>
          </cell>
          <cell r="C53">
            <v>38400</v>
          </cell>
          <cell r="D53" t="str">
            <v>176-264В AС</v>
          </cell>
          <cell r="E53">
            <v>0.95</v>
          </cell>
          <cell r="F53" t="str">
            <v>Д (косинусная)</v>
          </cell>
          <cell r="G53">
            <v>67</v>
          </cell>
          <cell r="H53" t="str">
            <v>Samsung LM281</v>
          </cell>
          <cell r="I53">
            <v>648</v>
          </cell>
          <cell r="J53" t="str">
            <v>475х320х120</v>
          </cell>
          <cell r="K53" t="str">
            <v>560x320x140</v>
          </cell>
          <cell r="L53">
            <v>5000</v>
          </cell>
          <cell r="M53">
            <v>5450</v>
          </cell>
          <cell r="N53" t="str">
            <v>Экструдированный алюминиевый профиль (анодированный), прозрачное минеральное стекло**</v>
          </cell>
          <cell r="O53" t="str">
            <v xml:space="preserve"> -60°...+50° С</v>
          </cell>
          <cell r="P53" t="str">
            <v>100 000 ч.</v>
          </cell>
          <cell r="Q53" t="str">
            <v>5000К 4000К* 3000К*</v>
          </cell>
          <cell r="R53" t="str">
            <v>5 лет</v>
          </cell>
          <cell r="U53">
            <v>10950</v>
          </cell>
          <cell r="V53">
            <v>12045</v>
          </cell>
          <cell r="W53">
            <v>15660</v>
          </cell>
          <cell r="X53">
            <v>17225</v>
          </cell>
          <cell r="AB53">
            <v>1026</v>
          </cell>
        </row>
        <row r="54">
          <cell r="A54" t="str">
            <v>VRN-UN-240T-G50K67-U90</v>
          </cell>
          <cell r="B54">
            <v>240</v>
          </cell>
          <cell r="C54">
            <v>38400</v>
          </cell>
          <cell r="D54" t="str">
            <v>176-264В AС</v>
          </cell>
          <cell r="E54">
            <v>0.95</v>
          </cell>
          <cell r="F54" t="str">
            <v>Л (полуширокая)</v>
          </cell>
          <cell r="G54">
            <v>67</v>
          </cell>
          <cell r="H54" t="str">
            <v>Samsung LM281</v>
          </cell>
          <cell r="I54">
            <v>648</v>
          </cell>
          <cell r="J54" t="str">
            <v>475х325х135</v>
          </cell>
          <cell r="K54" t="str">
            <v>560х350х140</v>
          </cell>
          <cell r="L54">
            <v>5500</v>
          </cell>
          <cell r="M54">
            <v>5800</v>
          </cell>
          <cell r="N54" t="str">
            <v>Экструдированный алюминиевый профиль (анодированный), прозрачное минеральное стекло**</v>
          </cell>
          <cell r="O54" t="str">
            <v xml:space="preserve"> -60°...+50° С</v>
          </cell>
          <cell r="P54" t="str">
            <v>100 000 ч.</v>
          </cell>
          <cell r="Q54" t="str">
            <v>5000К 4000К* 3000К*</v>
          </cell>
          <cell r="R54" t="str">
            <v>5 лет</v>
          </cell>
          <cell r="U54">
            <v>10950</v>
          </cell>
          <cell r="V54">
            <v>12045</v>
          </cell>
          <cell r="W54">
            <v>15660</v>
          </cell>
          <cell r="X54">
            <v>17225</v>
          </cell>
          <cell r="AB54">
            <v>1027</v>
          </cell>
        </row>
        <row r="55">
          <cell r="A55" t="str">
            <v>VRN-UN-240T-G50K67-K90</v>
          </cell>
          <cell r="B55">
            <v>240</v>
          </cell>
          <cell r="C55">
            <v>38400</v>
          </cell>
          <cell r="D55" t="str">
            <v>176-264В AС</v>
          </cell>
          <cell r="E55">
            <v>0.95</v>
          </cell>
          <cell r="F55" t="str">
            <v>Л (полуширокая)</v>
          </cell>
          <cell r="G55">
            <v>67</v>
          </cell>
          <cell r="H55" t="str">
            <v>Samsung LM281</v>
          </cell>
          <cell r="I55">
            <v>648</v>
          </cell>
          <cell r="J55" t="str">
            <v>475х325х130</v>
          </cell>
          <cell r="K55" t="str">
            <v>560х350х140</v>
          </cell>
          <cell r="L55">
            <v>5500</v>
          </cell>
          <cell r="M55">
            <v>5800</v>
          </cell>
          <cell r="N55" t="str">
            <v>Экструдированный алюминиевый профиль (анодированный), прозрачное минеральное стекло**</v>
          </cell>
          <cell r="O55" t="str">
            <v xml:space="preserve"> -60°...+50° С</v>
          </cell>
          <cell r="P55" t="str">
            <v>100 000 ч.</v>
          </cell>
          <cell r="Q55" t="str">
            <v>5000К 4000К* 3000К*</v>
          </cell>
          <cell r="R55" t="str">
            <v>5 лет</v>
          </cell>
          <cell r="U55">
            <v>10950</v>
          </cell>
          <cell r="V55">
            <v>12045</v>
          </cell>
          <cell r="W55">
            <v>15660</v>
          </cell>
          <cell r="X55">
            <v>17225</v>
          </cell>
          <cell r="AB55">
            <v>1028</v>
          </cell>
        </row>
        <row r="56">
          <cell r="A56" t="str">
            <v>VRN-UN-288T-G50K67-U</v>
          </cell>
          <cell r="B56">
            <v>288</v>
          </cell>
          <cell r="C56">
            <v>46080</v>
          </cell>
          <cell r="D56" t="str">
            <v>176-264В AС</v>
          </cell>
          <cell r="E56">
            <v>0.95</v>
          </cell>
          <cell r="F56" t="str">
            <v>Д (косинусная)</v>
          </cell>
          <cell r="G56">
            <v>67</v>
          </cell>
          <cell r="H56" t="str">
            <v>Samsung LM281</v>
          </cell>
          <cell r="I56">
            <v>792</v>
          </cell>
          <cell r="J56" t="str">
            <v>535х320х135</v>
          </cell>
          <cell r="K56" t="str">
            <v>560x320x140</v>
          </cell>
          <cell r="L56">
            <v>5900</v>
          </cell>
          <cell r="M56">
            <v>6300</v>
          </cell>
          <cell r="N56" t="str">
            <v>Экструдированный алюминиевый профиль (анодированный), прозрачное минеральное стекло**</v>
          </cell>
          <cell r="O56" t="str">
            <v xml:space="preserve"> -60°...+50° С</v>
          </cell>
          <cell r="P56" t="str">
            <v>100 000 ч</v>
          </cell>
          <cell r="Q56" t="str">
            <v>5000К 4000К* 3000К*</v>
          </cell>
          <cell r="R56" t="str">
            <v>5 лет</v>
          </cell>
          <cell r="U56">
            <v>11700</v>
          </cell>
          <cell r="V56">
            <v>12870</v>
          </cell>
          <cell r="W56">
            <v>16730</v>
          </cell>
          <cell r="X56">
            <v>18405</v>
          </cell>
          <cell r="AB56">
            <v>1056</v>
          </cell>
        </row>
        <row r="57">
          <cell r="A57" t="str">
            <v>VRN-UN-288T-G50K67-K</v>
          </cell>
          <cell r="B57">
            <v>288</v>
          </cell>
          <cell r="C57">
            <v>46080</v>
          </cell>
          <cell r="D57" t="str">
            <v>176-264В AС</v>
          </cell>
          <cell r="E57">
            <v>0.95</v>
          </cell>
          <cell r="F57" t="str">
            <v>Д (косинусная)</v>
          </cell>
          <cell r="G57">
            <v>67</v>
          </cell>
          <cell r="H57" t="str">
            <v>Samsung LM281</v>
          </cell>
          <cell r="I57">
            <v>792</v>
          </cell>
          <cell r="J57" t="str">
            <v>535х320х120</v>
          </cell>
          <cell r="K57" t="str">
            <v>560x320x140</v>
          </cell>
          <cell r="L57">
            <v>5450</v>
          </cell>
          <cell r="M57">
            <v>5900</v>
          </cell>
          <cell r="N57" t="str">
            <v>Экструдированный алюминиевый профиль (анодированный), прозрачное минеральное стекло**</v>
          </cell>
          <cell r="O57" t="str">
            <v xml:space="preserve"> -60°...+50° С</v>
          </cell>
          <cell r="P57" t="str">
            <v>100 000 ч</v>
          </cell>
          <cell r="Q57" t="str">
            <v>5000К 4000К* 3000К*</v>
          </cell>
          <cell r="R57" t="str">
            <v>5 лет</v>
          </cell>
          <cell r="U57">
            <v>11700</v>
          </cell>
          <cell r="V57">
            <v>12870</v>
          </cell>
          <cell r="W57">
            <v>16730</v>
          </cell>
          <cell r="X57">
            <v>18405</v>
          </cell>
          <cell r="AB57">
            <v>1064</v>
          </cell>
        </row>
        <row r="58">
          <cell r="A58" t="str">
            <v>VRN-UN-288T-G50K67-U90</v>
          </cell>
          <cell r="B58">
            <v>288</v>
          </cell>
          <cell r="C58">
            <v>46080</v>
          </cell>
          <cell r="D58" t="str">
            <v>176-264В AС</v>
          </cell>
          <cell r="E58">
            <v>0.95</v>
          </cell>
          <cell r="F58" t="str">
            <v>Л (полуширокая)</v>
          </cell>
          <cell r="G58">
            <v>67</v>
          </cell>
          <cell r="H58" t="str">
            <v>Samsung LM281</v>
          </cell>
          <cell r="I58">
            <v>792</v>
          </cell>
          <cell r="J58" t="str">
            <v>535х325х135</v>
          </cell>
          <cell r="K58" t="str">
            <v>560x320x140</v>
          </cell>
          <cell r="L58">
            <v>5600</v>
          </cell>
          <cell r="M58">
            <v>5900</v>
          </cell>
          <cell r="N58" t="str">
            <v>Экструдированный алюминиевый профиль (анодированный), прозрачное минеральное стекло**</v>
          </cell>
          <cell r="O58" t="str">
            <v xml:space="preserve"> -60°...+50° С</v>
          </cell>
          <cell r="P58" t="str">
            <v>100 000 ч</v>
          </cell>
          <cell r="Q58" t="str">
            <v>5000К 4000К* 3000К*</v>
          </cell>
          <cell r="R58" t="str">
            <v>5 лет</v>
          </cell>
          <cell r="U58">
            <v>11700</v>
          </cell>
          <cell r="V58">
            <v>12870</v>
          </cell>
          <cell r="W58">
            <v>16730</v>
          </cell>
          <cell r="X58">
            <v>18405</v>
          </cell>
          <cell r="AB58">
            <v>1060</v>
          </cell>
        </row>
        <row r="59">
          <cell r="A59" t="str">
            <v>VRN-UN-288T-G50K67-K90</v>
          </cell>
          <cell r="B59">
            <v>288</v>
          </cell>
          <cell r="C59">
            <v>46080</v>
          </cell>
          <cell r="D59" t="str">
            <v>176-264В AС</v>
          </cell>
          <cell r="E59">
            <v>0.95</v>
          </cell>
          <cell r="F59" t="str">
            <v>Л (полуширокая)</v>
          </cell>
          <cell r="G59">
            <v>67</v>
          </cell>
          <cell r="H59" t="str">
            <v>Samsung LM281</v>
          </cell>
          <cell r="I59">
            <v>792</v>
          </cell>
          <cell r="J59" t="str">
            <v>535х325х130</v>
          </cell>
          <cell r="K59" t="str">
            <v>560x350x150</v>
          </cell>
          <cell r="L59">
            <v>5400</v>
          </cell>
          <cell r="M59">
            <v>5800</v>
          </cell>
          <cell r="N59" t="str">
            <v>Экструдированный алюминиевый профиль (анодированный), прозрачное минеральное стекло**</v>
          </cell>
          <cell r="O59" t="str">
            <v xml:space="preserve"> -60°...+50° С</v>
          </cell>
          <cell r="P59" t="str">
            <v>100 000 ч</v>
          </cell>
          <cell r="Q59" t="str">
            <v>5000К 4000К* 3000К*</v>
          </cell>
          <cell r="R59" t="str">
            <v>5 лет</v>
          </cell>
          <cell r="U59">
            <v>11700</v>
          </cell>
          <cell r="V59">
            <v>12870</v>
          </cell>
          <cell r="W59">
            <v>16730</v>
          </cell>
          <cell r="X59">
            <v>18405</v>
          </cell>
          <cell r="AB59">
            <v>1068</v>
          </cell>
        </row>
        <row r="60">
          <cell r="A60" t="str">
            <v>VRN-UN-372T-G50K67-U</v>
          </cell>
          <cell r="B60">
            <v>372</v>
          </cell>
          <cell r="C60">
            <v>59520</v>
          </cell>
          <cell r="D60" t="str">
            <v>176-264В AС</v>
          </cell>
          <cell r="E60">
            <v>0.95</v>
          </cell>
          <cell r="F60" t="str">
            <v>Д (косинусная)</v>
          </cell>
          <cell r="G60">
            <v>67</v>
          </cell>
          <cell r="H60" t="str">
            <v>Samsung LM281</v>
          </cell>
          <cell r="I60">
            <v>1008</v>
          </cell>
          <cell r="J60" t="str">
            <v>635х320х135</v>
          </cell>
          <cell r="K60" t="str">
            <v>650x350x140</v>
          </cell>
          <cell r="L60">
            <v>6700</v>
          </cell>
          <cell r="M60">
            <v>7100</v>
          </cell>
          <cell r="N60" t="str">
            <v>Экструдированный алюминиевый профиль (анодированный), прозрачное минеральное стекло**</v>
          </cell>
          <cell r="O60" t="str">
            <v xml:space="preserve"> -60°...+50° С</v>
          </cell>
          <cell r="P60" t="str">
            <v>100 000 ч.</v>
          </cell>
          <cell r="Q60" t="str">
            <v>5000К 4000К* 3000К*</v>
          </cell>
          <cell r="R60" t="str">
            <v>5 лет</v>
          </cell>
          <cell r="U60">
            <v>13800</v>
          </cell>
          <cell r="V60">
            <v>15180</v>
          </cell>
          <cell r="W60">
            <v>19735</v>
          </cell>
          <cell r="X60">
            <v>21710</v>
          </cell>
          <cell r="AB60">
            <v>1041</v>
          </cell>
        </row>
        <row r="61">
          <cell r="A61" t="str">
            <v>VRN-UN-372T-G50K67-K</v>
          </cell>
          <cell r="B61">
            <v>372</v>
          </cell>
          <cell r="C61">
            <v>59520</v>
          </cell>
          <cell r="D61" t="str">
            <v>176-264В AС</v>
          </cell>
          <cell r="E61">
            <v>0.95</v>
          </cell>
          <cell r="F61" t="str">
            <v>Д (косинусная)</v>
          </cell>
          <cell r="G61">
            <v>67</v>
          </cell>
          <cell r="H61" t="str">
            <v>Samsung LM281</v>
          </cell>
          <cell r="I61">
            <v>1008</v>
          </cell>
          <cell r="J61" t="str">
            <v>635х320х120</v>
          </cell>
          <cell r="K61" t="str">
            <v>650х350х140</v>
          </cell>
          <cell r="L61">
            <v>6600</v>
          </cell>
          <cell r="M61">
            <v>6900</v>
          </cell>
          <cell r="N61" t="str">
            <v>Экструдированный алюминиевый профиль (анодированный), прозрачное минеральное стекло**</v>
          </cell>
          <cell r="O61" t="str">
            <v xml:space="preserve"> -60°...+50° С</v>
          </cell>
          <cell r="P61" t="str">
            <v>100 000 ч.</v>
          </cell>
          <cell r="Q61" t="str">
            <v>5000К 4000К* 3000К*</v>
          </cell>
          <cell r="R61" t="str">
            <v>5 лет</v>
          </cell>
          <cell r="U61">
            <v>13800</v>
          </cell>
          <cell r="V61">
            <v>15180</v>
          </cell>
          <cell r="W61">
            <v>19735</v>
          </cell>
          <cell r="X61">
            <v>21710</v>
          </cell>
          <cell r="AB61">
            <v>1042</v>
          </cell>
        </row>
        <row r="62">
          <cell r="A62" t="str">
            <v>VRN-UN-372T-G50K67-U90</v>
          </cell>
          <cell r="B62">
            <v>372</v>
          </cell>
          <cell r="C62">
            <v>59520</v>
          </cell>
          <cell r="D62" t="str">
            <v>176-264В AС</v>
          </cell>
          <cell r="E62">
            <v>0.95</v>
          </cell>
          <cell r="F62" t="str">
            <v>Л (полуширокая)</v>
          </cell>
          <cell r="G62">
            <v>67</v>
          </cell>
          <cell r="H62" t="str">
            <v>Samsung LM281</v>
          </cell>
          <cell r="I62">
            <v>1008</v>
          </cell>
          <cell r="J62" t="str">
            <v>635х325х135</v>
          </cell>
          <cell r="K62" t="str">
            <v>650х350х140</v>
          </cell>
          <cell r="L62">
            <v>6550</v>
          </cell>
          <cell r="M62">
            <v>7000</v>
          </cell>
          <cell r="N62" t="str">
            <v>Экструдированный алюминиевый профиль (анодированный), прозрачное минеральное стекло**</v>
          </cell>
          <cell r="O62" t="str">
            <v xml:space="preserve"> -60°...+50° С</v>
          </cell>
          <cell r="P62" t="str">
            <v>100 000 ч.</v>
          </cell>
          <cell r="Q62" t="str">
            <v>5000К 4000К* 3000К*</v>
          </cell>
          <cell r="R62" t="str">
            <v>5 лет</v>
          </cell>
          <cell r="U62">
            <v>13800</v>
          </cell>
          <cell r="V62">
            <v>15180</v>
          </cell>
          <cell r="W62">
            <v>19735</v>
          </cell>
          <cell r="X62">
            <v>21710</v>
          </cell>
          <cell r="AB62">
            <v>1043</v>
          </cell>
        </row>
        <row r="63">
          <cell r="A63" t="str">
            <v>VRN-UN-372T-G50K67-K90</v>
          </cell>
          <cell r="B63">
            <v>372</v>
          </cell>
          <cell r="C63">
            <v>59520</v>
          </cell>
          <cell r="D63" t="str">
            <v>176-264В AС</v>
          </cell>
          <cell r="E63">
            <v>0.95</v>
          </cell>
          <cell r="F63" t="str">
            <v>Л (полуширокая)</v>
          </cell>
          <cell r="G63">
            <v>67</v>
          </cell>
          <cell r="H63" t="str">
            <v>Samsung LM281</v>
          </cell>
          <cell r="I63">
            <v>1008</v>
          </cell>
          <cell r="J63" t="str">
            <v>635х325х130</v>
          </cell>
          <cell r="K63" t="str">
            <v>650х350х140</v>
          </cell>
          <cell r="L63">
            <v>6500</v>
          </cell>
          <cell r="M63">
            <v>6900</v>
          </cell>
          <cell r="N63" t="str">
            <v>Экструдированный алюминиевый профиль (анодированный), прозрачное минеральное стекло**</v>
          </cell>
          <cell r="O63" t="str">
            <v xml:space="preserve"> -60°...+50° С</v>
          </cell>
          <cell r="P63" t="str">
            <v>100 000 ч.</v>
          </cell>
          <cell r="Q63" t="str">
            <v>5000К 4000К* 3000К*</v>
          </cell>
          <cell r="R63" t="str">
            <v>5 лет</v>
          </cell>
          <cell r="U63">
            <v>13800</v>
          </cell>
          <cell r="V63">
            <v>15180</v>
          </cell>
          <cell r="W63">
            <v>19735</v>
          </cell>
          <cell r="X63">
            <v>21710</v>
          </cell>
          <cell r="AB63">
            <v>1044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AB64">
            <v>0</v>
          </cell>
        </row>
        <row r="65">
          <cell r="A65" t="str">
            <v>VRN-UN-32D-G50K67-UV</v>
          </cell>
          <cell r="B65">
            <v>32</v>
          </cell>
          <cell r="C65">
            <v>5120</v>
          </cell>
          <cell r="D65" t="str">
            <v>176-264В AС</v>
          </cell>
          <cell r="E65">
            <v>0.95</v>
          </cell>
          <cell r="F65" t="str">
            <v>Л (полуширокая)</v>
          </cell>
          <cell r="G65">
            <v>67</v>
          </cell>
          <cell r="H65" t="str">
            <v>Samsung LM281</v>
          </cell>
          <cell r="I65">
            <v>168</v>
          </cell>
          <cell r="J65" t="str">
            <v>500х100х145</v>
          </cell>
          <cell r="K65" t="str">
            <v>450x170x110</v>
          </cell>
          <cell r="L65">
            <v>1700</v>
          </cell>
          <cell r="M65">
            <v>1850</v>
          </cell>
          <cell r="N65" t="str">
            <v>Экструдированный алюминиевый профиль (анодированный), прозрачное минеральное стекло**</v>
          </cell>
          <cell r="O65" t="str">
            <v xml:space="preserve"> -60°...+50° С</v>
          </cell>
          <cell r="P65" t="str">
            <v>100 000 ч.</v>
          </cell>
          <cell r="Q65" t="str">
            <v>5000К 4000К* 3000К*</v>
          </cell>
          <cell r="R65" t="str">
            <v>5 лет</v>
          </cell>
          <cell r="U65">
            <v>3380</v>
          </cell>
          <cell r="V65">
            <v>3720</v>
          </cell>
          <cell r="W65">
            <v>4835</v>
          </cell>
          <cell r="X65">
            <v>5320</v>
          </cell>
          <cell r="AB65">
            <v>1045</v>
          </cell>
        </row>
        <row r="66">
          <cell r="A66" t="str">
            <v>VRN-UN-48D-G50K67-UV</v>
          </cell>
          <cell r="B66">
            <v>48</v>
          </cell>
          <cell r="C66">
            <v>7680</v>
          </cell>
          <cell r="D66" t="str">
            <v>176-264В AС</v>
          </cell>
          <cell r="E66">
            <v>0.95</v>
          </cell>
          <cell r="F66" t="str">
            <v>Л (полуширокая)</v>
          </cell>
          <cell r="G66">
            <v>67</v>
          </cell>
          <cell r="H66" t="str">
            <v>Samsung LM281</v>
          </cell>
          <cell r="I66">
            <v>168</v>
          </cell>
          <cell r="J66" t="str">
            <v>500х100х145</v>
          </cell>
          <cell r="K66" t="str">
            <v>450х170х110</v>
          </cell>
          <cell r="L66">
            <v>1700</v>
          </cell>
          <cell r="M66">
            <v>1850</v>
          </cell>
          <cell r="N66" t="str">
            <v>Экструдированный алюминиевый профиль (анодированный), прозрачное минеральное стекло**</v>
          </cell>
          <cell r="O66" t="str">
            <v xml:space="preserve"> -60°...+50° С</v>
          </cell>
          <cell r="P66" t="str">
            <v>100 000 ч.</v>
          </cell>
          <cell r="Q66" t="str">
            <v>5000К 4000К* 3000К*</v>
          </cell>
          <cell r="R66" t="str">
            <v>5 лет</v>
          </cell>
          <cell r="U66">
            <v>3860</v>
          </cell>
          <cell r="V66">
            <v>4245</v>
          </cell>
          <cell r="W66">
            <v>5520</v>
          </cell>
          <cell r="X66">
            <v>6070</v>
          </cell>
          <cell r="AB66">
            <v>1046</v>
          </cell>
        </row>
        <row r="67">
          <cell r="A67" t="str">
            <v>VRN-UN-64D-G50K67-UV</v>
          </cell>
          <cell r="B67">
            <v>64</v>
          </cell>
          <cell r="C67">
            <v>10240</v>
          </cell>
          <cell r="D67" t="str">
            <v>176-264В AС</v>
          </cell>
          <cell r="E67">
            <v>0.95</v>
          </cell>
          <cell r="F67" t="str">
            <v>Л (полуширокая)</v>
          </cell>
          <cell r="G67">
            <v>67</v>
          </cell>
          <cell r="H67" t="str">
            <v>Samsung LM281</v>
          </cell>
          <cell r="I67">
            <v>168</v>
          </cell>
          <cell r="J67" t="str">
            <v>500х100х145</v>
          </cell>
          <cell r="K67" t="str">
            <v>450x170x110</v>
          </cell>
          <cell r="L67">
            <v>1750</v>
          </cell>
          <cell r="M67">
            <v>1950</v>
          </cell>
          <cell r="N67" t="str">
            <v>Экструдированный алюминиевый профиль (анодированный), прозрачное минеральное стекло**</v>
          </cell>
          <cell r="O67" t="str">
            <v xml:space="preserve"> -60°...+50° С</v>
          </cell>
          <cell r="P67" t="str">
            <v>100 000 ч</v>
          </cell>
          <cell r="Q67" t="str">
            <v>5000К 4000К* 3000К*</v>
          </cell>
          <cell r="R67" t="str">
            <v>5 лет</v>
          </cell>
          <cell r="U67">
            <v>4100</v>
          </cell>
          <cell r="V67">
            <v>4510</v>
          </cell>
          <cell r="W67">
            <v>5865</v>
          </cell>
          <cell r="X67">
            <v>6450</v>
          </cell>
          <cell r="AB67">
            <v>1047</v>
          </cell>
        </row>
        <row r="68">
          <cell r="A68" t="str">
            <v>VRN-UN-96D-G50K67-UV</v>
          </cell>
          <cell r="B68">
            <v>96</v>
          </cell>
          <cell r="C68">
            <v>15360</v>
          </cell>
          <cell r="D68" t="str">
            <v>176-264В AС</v>
          </cell>
          <cell r="E68">
            <v>0.95</v>
          </cell>
          <cell r="F68" t="str">
            <v>Л (полуширокая)</v>
          </cell>
          <cell r="G68">
            <v>67</v>
          </cell>
          <cell r="H68" t="str">
            <v>Samsung LM281</v>
          </cell>
          <cell r="I68">
            <v>264</v>
          </cell>
          <cell r="J68" t="str">
            <v>590х100х170</v>
          </cell>
          <cell r="K68" t="str">
            <v>520x180x110</v>
          </cell>
          <cell r="L68">
            <v>2200</v>
          </cell>
          <cell r="M68">
            <v>2400</v>
          </cell>
          <cell r="N68" t="str">
            <v>Экструдированный алюминиевый профиль (анодированный), прозрачное минеральное стекло**</v>
          </cell>
          <cell r="O68" t="str">
            <v xml:space="preserve"> -60°...+50° С</v>
          </cell>
          <cell r="P68" t="str">
            <v>100 000 ч</v>
          </cell>
          <cell r="Q68" t="str">
            <v>5000К 4000К* 3000К*</v>
          </cell>
          <cell r="R68" t="str">
            <v>5 лет</v>
          </cell>
          <cell r="U68">
            <v>5000</v>
          </cell>
          <cell r="V68">
            <v>5500</v>
          </cell>
          <cell r="W68">
            <v>7150</v>
          </cell>
          <cell r="X68">
            <v>7865</v>
          </cell>
          <cell r="AB68">
            <v>1048</v>
          </cell>
        </row>
        <row r="69">
          <cell r="A69" t="str">
            <v>VRN-UN-124D-G50K67-UV</v>
          </cell>
          <cell r="B69">
            <v>124</v>
          </cell>
          <cell r="C69">
            <v>19840</v>
          </cell>
          <cell r="D69" t="str">
            <v>176-264В AС</v>
          </cell>
          <cell r="E69">
            <v>0.95</v>
          </cell>
          <cell r="F69" t="str">
            <v>Л (полуширокая)</v>
          </cell>
          <cell r="G69">
            <v>67</v>
          </cell>
          <cell r="H69" t="str">
            <v>Samsung LM281</v>
          </cell>
          <cell r="I69">
            <v>336</v>
          </cell>
          <cell r="J69" t="str">
            <v>675х100х195</v>
          </cell>
          <cell r="K69" t="str">
            <v>620x220x110</v>
          </cell>
          <cell r="L69">
            <v>2700</v>
          </cell>
          <cell r="M69">
            <v>3000</v>
          </cell>
          <cell r="N69" t="str">
            <v>Экструдированный алюминиевый профиль (анодированный), прозрачное минеральное стекло**</v>
          </cell>
          <cell r="O69" t="str">
            <v xml:space="preserve"> -60°...+50° С</v>
          </cell>
          <cell r="P69" t="str">
            <v>100 000 ч</v>
          </cell>
          <cell r="Q69" t="str">
            <v>5000К 4000К* 3000К*</v>
          </cell>
          <cell r="R69" t="str">
            <v>5 лет</v>
          </cell>
          <cell r="U69">
            <v>5300</v>
          </cell>
          <cell r="V69">
            <v>5830</v>
          </cell>
          <cell r="W69">
            <v>7580</v>
          </cell>
          <cell r="X69">
            <v>8340</v>
          </cell>
          <cell r="AB69">
            <v>1049</v>
          </cell>
        </row>
        <row r="70">
          <cell r="A70" t="str">
            <v>VRN-UN-160D-G50K67-UV</v>
          </cell>
          <cell r="B70">
            <v>160</v>
          </cell>
          <cell r="C70">
            <v>25600</v>
          </cell>
          <cell r="D70" t="str">
            <v>176-264В AС</v>
          </cell>
          <cell r="E70">
            <v>0.95</v>
          </cell>
          <cell r="F70" t="str">
            <v>Л (полуширокая)</v>
          </cell>
          <cell r="G70">
            <v>67</v>
          </cell>
          <cell r="H70" t="str">
            <v>Samsung LM281</v>
          </cell>
          <cell r="I70">
            <v>432</v>
          </cell>
          <cell r="J70" t="str">
            <v>920х100х265</v>
          </cell>
          <cell r="K70" t="str">
            <v>950x350x110</v>
          </cell>
          <cell r="L70">
            <v>3200</v>
          </cell>
          <cell r="M70">
            <v>3500</v>
          </cell>
          <cell r="N70" t="str">
            <v>Экструдированный алюминиевый профиль (анодированный), прозрачное минеральное стекло**</v>
          </cell>
          <cell r="O70" t="str">
            <v xml:space="preserve"> -60°...+50° С</v>
          </cell>
          <cell r="P70" t="str">
            <v>100 000 ч</v>
          </cell>
          <cell r="Q70" t="str">
            <v>5000К 4000К* 3000К*</v>
          </cell>
          <cell r="R70" t="str">
            <v>5 лет</v>
          </cell>
          <cell r="U70">
            <v>7300</v>
          </cell>
          <cell r="V70">
            <v>8030</v>
          </cell>
          <cell r="W70">
            <v>10440</v>
          </cell>
          <cell r="X70">
            <v>11485</v>
          </cell>
          <cell r="AB70">
            <v>0</v>
          </cell>
        </row>
        <row r="71">
          <cell r="A71" t="str">
            <v>VRN-UN-192D-G50K67-UV</v>
          </cell>
          <cell r="B71">
            <v>192</v>
          </cell>
          <cell r="C71">
            <v>30720</v>
          </cell>
          <cell r="D71" t="str">
            <v>176-264В AС</v>
          </cell>
          <cell r="E71">
            <v>0.95</v>
          </cell>
          <cell r="F71" t="str">
            <v>Л (полуширокая)</v>
          </cell>
          <cell r="G71">
            <v>67</v>
          </cell>
          <cell r="H71" t="str">
            <v>Samsung LM281</v>
          </cell>
          <cell r="I71">
            <v>528</v>
          </cell>
          <cell r="J71" t="str">
            <v>1020х100х295</v>
          </cell>
          <cell r="K71" t="str">
            <v>950x350x110</v>
          </cell>
          <cell r="L71">
            <v>3600</v>
          </cell>
          <cell r="M71">
            <v>4150</v>
          </cell>
          <cell r="N71" t="str">
            <v>Экструдированный алюминиевый профиль (анодированный), прозрачное минеральное стекло**</v>
          </cell>
          <cell r="O71" t="str">
            <v xml:space="preserve"> -60°...+50° С</v>
          </cell>
          <cell r="P71" t="str">
            <v>100 000 ч</v>
          </cell>
          <cell r="Q71" t="str">
            <v>5000К 4000К* 3000К*</v>
          </cell>
          <cell r="R71" t="str">
            <v>5 лет</v>
          </cell>
          <cell r="U71">
            <v>7800</v>
          </cell>
          <cell r="V71">
            <v>8580</v>
          </cell>
          <cell r="W71">
            <v>11155</v>
          </cell>
          <cell r="X71">
            <v>12270</v>
          </cell>
          <cell r="AB71">
            <v>1050</v>
          </cell>
        </row>
        <row r="72">
          <cell r="A72" t="str">
            <v>VRN-UN-192Q-G50K67-UV</v>
          </cell>
          <cell r="B72">
            <v>192</v>
          </cell>
          <cell r="C72">
            <v>30720</v>
          </cell>
          <cell r="D72" t="str">
            <v>176-264В AС</v>
          </cell>
          <cell r="E72">
            <v>0.95</v>
          </cell>
          <cell r="F72" t="str">
            <v>Л (полуширокая)</v>
          </cell>
          <cell r="G72">
            <v>67</v>
          </cell>
          <cell r="H72" t="str">
            <v>Samsung LM281</v>
          </cell>
          <cell r="I72">
            <v>528</v>
          </cell>
          <cell r="J72" t="str">
            <v>590х210х170</v>
          </cell>
          <cell r="K72" t="str">
            <v>540x450x250</v>
          </cell>
          <cell r="L72">
            <v>4600</v>
          </cell>
          <cell r="M72">
            <v>5000</v>
          </cell>
          <cell r="N72" t="str">
            <v>Экструдированный алюминиевый профиль (анодированный), прозрачное минеральное стекло**</v>
          </cell>
          <cell r="O72" t="str">
            <v xml:space="preserve"> -60°...+50° С</v>
          </cell>
          <cell r="P72" t="str">
            <v>100 000 ч</v>
          </cell>
          <cell r="Q72" t="str">
            <v>5000К 4000К* 3000К*</v>
          </cell>
          <cell r="R72" t="str">
            <v>5 лет</v>
          </cell>
          <cell r="U72">
            <v>10000</v>
          </cell>
          <cell r="V72">
            <v>11000</v>
          </cell>
          <cell r="W72">
            <v>14300</v>
          </cell>
          <cell r="X72">
            <v>15730</v>
          </cell>
          <cell r="AB72">
            <v>1051</v>
          </cell>
        </row>
        <row r="73">
          <cell r="A73" t="str">
            <v>VRN-UN-248Q-G50K67-UV</v>
          </cell>
          <cell r="B73">
            <v>248</v>
          </cell>
          <cell r="C73">
            <v>39680</v>
          </cell>
          <cell r="D73" t="str">
            <v>176-264В AС</v>
          </cell>
          <cell r="E73">
            <v>0.95</v>
          </cell>
          <cell r="F73" t="str">
            <v>Л (полуширокая)</v>
          </cell>
          <cell r="G73">
            <v>67</v>
          </cell>
          <cell r="H73" t="str">
            <v>Samsung LM281</v>
          </cell>
          <cell r="I73">
            <v>672</v>
          </cell>
          <cell r="J73" t="str">
            <v>675х210х195</v>
          </cell>
          <cell r="K73" t="str">
            <v>600x220x220</v>
          </cell>
          <cell r="L73">
            <v>5350</v>
          </cell>
          <cell r="M73">
            <v>6000</v>
          </cell>
          <cell r="N73" t="str">
            <v>Экструдированный алюминиевый профиль (анодированный), прозрачное минеральное стекло**</v>
          </cell>
          <cell r="O73" t="str">
            <v xml:space="preserve"> -60°...+50° С</v>
          </cell>
          <cell r="P73" t="str">
            <v>100 000 ч</v>
          </cell>
          <cell r="Q73" t="str">
            <v>5000К 4000К* 3000К*</v>
          </cell>
          <cell r="R73" t="str">
            <v>5 лет</v>
          </cell>
          <cell r="U73">
            <v>10600</v>
          </cell>
          <cell r="V73">
            <v>11660</v>
          </cell>
          <cell r="W73">
            <v>15160</v>
          </cell>
          <cell r="X73">
            <v>16675</v>
          </cell>
          <cell r="AB73">
            <v>1052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AB74">
            <v>0</v>
          </cell>
        </row>
        <row r="75">
          <cell r="A75" t="str">
            <v>VRN-UN-144T-G50K67-M2</v>
          </cell>
          <cell r="B75">
            <v>144</v>
          </cell>
          <cell r="C75">
            <v>23040</v>
          </cell>
          <cell r="D75" t="str">
            <v>176-264В AС</v>
          </cell>
          <cell r="E75">
            <v>1</v>
          </cell>
          <cell r="F75" t="str">
            <v>Д (косинусная)</v>
          </cell>
          <cell r="G75">
            <v>67</v>
          </cell>
          <cell r="H75" t="str">
            <v>Samsung LM281</v>
          </cell>
          <cell r="I75">
            <v>396</v>
          </cell>
          <cell r="J75" t="str">
            <v>610х550х180</v>
          </cell>
          <cell r="K75" t="e">
            <v>#N/A</v>
          </cell>
          <cell r="L75" t="e">
            <v>#N/A</v>
          </cell>
          <cell r="M75" t="e">
            <v>#N/A</v>
          </cell>
          <cell r="N75" t="str">
            <v>Экструдированный алюминиевый профиль (анодированный), прозрачное минеральное стекло**</v>
          </cell>
          <cell r="O75" t="str">
            <v xml:space="preserve"> -60°...+50° С</v>
          </cell>
          <cell r="P75" t="str">
            <v>100 000 ч</v>
          </cell>
          <cell r="Q75" t="str">
            <v>5000К 4000К* 3000К*</v>
          </cell>
          <cell r="R75" t="str">
            <v>5 лет</v>
          </cell>
          <cell r="U75">
            <v>8100</v>
          </cell>
          <cell r="V75">
            <v>8910</v>
          </cell>
          <cell r="W75">
            <v>11585</v>
          </cell>
          <cell r="X75">
            <v>12745</v>
          </cell>
          <cell r="AB75">
            <v>0</v>
          </cell>
        </row>
        <row r="76">
          <cell r="A76" t="str">
            <v>VRN-UN-372G-G50K67-M4</v>
          </cell>
          <cell r="B76">
            <v>372</v>
          </cell>
          <cell r="C76">
            <v>59520</v>
          </cell>
          <cell r="D76" t="str">
            <v>176-264В AС</v>
          </cell>
          <cell r="E76">
            <v>1</v>
          </cell>
          <cell r="F76" t="str">
            <v>Д (косинусная)</v>
          </cell>
          <cell r="G76">
            <v>67</v>
          </cell>
          <cell r="H76" t="str">
            <v>Samsung LM281</v>
          </cell>
          <cell r="I76">
            <v>1008</v>
          </cell>
          <cell r="J76" t="str">
            <v>750х850х180</v>
          </cell>
          <cell r="K76" t="e">
            <v>#N/A</v>
          </cell>
          <cell r="L76" t="e">
            <v>#N/A</v>
          </cell>
          <cell r="M76" t="e">
            <v>#N/A</v>
          </cell>
          <cell r="N76" t="str">
            <v>Экструдированный алюминиевый профиль (анодированный), прозрачное минеральное стекло**</v>
          </cell>
          <cell r="O76" t="str">
            <v xml:space="preserve"> -60°...+50° С</v>
          </cell>
          <cell r="P76" t="str">
            <v>100 000 ч</v>
          </cell>
          <cell r="Q76" t="str">
            <v>5000К 4000К* 3000К*</v>
          </cell>
          <cell r="R76" t="str">
            <v>5 лет</v>
          </cell>
          <cell r="U76">
            <v>16500</v>
          </cell>
          <cell r="V76">
            <v>18150</v>
          </cell>
          <cell r="W76">
            <v>23595</v>
          </cell>
          <cell r="X76">
            <v>25955</v>
          </cell>
          <cell r="AB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AB77">
            <v>0</v>
          </cell>
        </row>
        <row r="78">
          <cell r="A78" t="str">
            <v>VRN-UNE-32-G40K67-U</v>
          </cell>
          <cell r="B78">
            <v>32</v>
          </cell>
          <cell r="C78">
            <v>4480</v>
          </cell>
          <cell r="D78" t="str">
            <v>176-264В AС</v>
          </cell>
          <cell r="E78">
            <v>0.95</v>
          </cell>
          <cell r="F78" t="str">
            <v>Д (косинусная)</v>
          </cell>
          <cell r="G78">
            <v>67</v>
          </cell>
          <cell r="H78" t="str">
            <v>Samsung LM281</v>
          </cell>
          <cell r="I78">
            <v>84</v>
          </cell>
          <cell r="J78" t="str">
            <v>235х100х135</v>
          </cell>
          <cell r="K78" t="str">
            <v>250x115x140</v>
          </cell>
          <cell r="L78">
            <v>1000</v>
          </cell>
          <cell r="M78">
            <v>1050</v>
          </cell>
          <cell r="N78" t="str">
            <v>Экструдированный алюминиевый профиль (анодированный), прозрачное минеральное стекло**</v>
          </cell>
          <cell r="O78" t="str">
            <v xml:space="preserve"> -60°...+50° С</v>
          </cell>
          <cell r="P78" t="str">
            <v>100 000 ч.</v>
          </cell>
          <cell r="Q78" t="str">
            <v>4000К</v>
          </cell>
          <cell r="R78" t="str">
            <v>3 года</v>
          </cell>
          <cell r="S78">
            <v>0</v>
          </cell>
          <cell r="T78">
            <v>0</v>
          </cell>
          <cell r="U78">
            <v>1750</v>
          </cell>
          <cell r="V78">
            <v>1925</v>
          </cell>
          <cell r="W78">
            <v>2505</v>
          </cell>
          <cell r="X78">
            <v>2755</v>
          </cell>
          <cell r="Y78">
            <v>0</v>
          </cell>
          <cell r="Z78">
            <v>0</v>
          </cell>
          <cell r="AA78">
            <v>0</v>
          </cell>
          <cell r="AB78">
            <v>9001</v>
          </cell>
        </row>
        <row r="79">
          <cell r="A79" t="str">
            <v>VRN-UNE-32-G40K67-K</v>
          </cell>
          <cell r="B79">
            <v>32</v>
          </cell>
          <cell r="C79">
            <v>4480</v>
          </cell>
          <cell r="D79" t="str">
            <v>176-264В AС</v>
          </cell>
          <cell r="E79">
            <v>0.95</v>
          </cell>
          <cell r="F79" t="str">
            <v>Д (косинусная)</v>
          </cell>
          <cell r="G79">
            <v>67</v>
          </cell>
          <cell r="H79" t="str">
            <v>Samsung LM281</v>
          </cell>
          <cell r="I79">
            <v>84</v>
          </cell>
          <cell r="J79" t="str">
            <v>235х100х120</v>
          </cell>
          <cell r="K79" t="str">
            <v>250x115x140</v>
          </cell>
          <cell r="L79">
            <v>1050</v>
          </cell>
          <cell r="M79">
            <v>1100</v>
          </cell>
          <cell r="N79" t="str">
            <v>Экструдированный алюминиевый профиль (анодированный), прозрачное минеральное стекло**</v>
          </cell>
          <cell r="O79" t="str">
            <v xml:space="preserve"> -60°...+50° С</v>
          </cell>
          <cell r="P79" t="str">
            <v>100 000 ч.</v>
          </cell>
          <cell r="Q79" t="str">
            <v>4000К</v>
          </cell>
          <cell r="R79" t="str">
            <v>3 года</v>
          </cell>
          <cell r="S79">
            <v>0</v>
          </cell>
          <cell r="T79">
            <v>0</v>
          </cell>
          <cell r="U79">
            <v>1750</v>
          </cell>
          <cell r="V79">
            <v>1925</v>
          </cell>
          <cell r="W79">
            <v>2505</v>
          </cell>
          <cell r="X79">
            <v>2755</v>
          </cell>
          <cell r="Y79">
            <v>0</v>
          </cell>
          <cell r="Z79">
            <v>0</v>
          </cell>
          <cell r="AA79">
            <v>0</v>
          </cell>
          <cell r="AB79">
            <v>9002</v>
          </cell>
        </row>
        <row r="80">
          <cell r="A80" t="str">
            <v>VRN-UNE-48-G40K67-U</v>
          </cell>
          <cell r="B80">
            <v>48</v>
          </cell>
          <cell r="C80">
            <v>6720</v>
          </cell>
          <cell r="D80" t="str">
            <v>176-264В AС</v>
          </cell>
          <cell r="E80">
            <v>0.95</v>
          </cell>
          <cell r="F80" t="str">
            <v>Д (косинусная)</v>
          </cell>
          <cell r="G80">
            <v>67</v>
          </cell>
          <cell r="H80" t="str">
            <v>Samsung LM281</v>
          </cell>
          <cell r="I80">
            <v>132</v>
          </cell>
          <cell r="J80" t="str">
            <v>285х100х135</v>
          </cell>
          <cell r="K80" t="str">
            <v>300x115x140</v>
          </cell>
          <cell r="L80">
            <v>1200</v>
          </cell>
          <cell r="M80">
            <v>1300</v>
          </cell>
          <cell r="N80" t="str">
            <v>Экструдированный алюминиевый профиль (анодированный), прозрачное минеральное стекло**</v>
          </cell>
          <cell r="O80" t="str">
            <v xml:space="preserve"> -60°...+50° С</v>
          </cell>
          <cell r="P80" t="str">
            <v>100 000 ч.</v>
          </cell>
          <cell r="Q80" t="str">
            <v>4000К</v>
          </cell>
          <cell r="R80" t="str">
            <v>3 года</v>
          </cell>
          <cell r="S80">
            <v>0</v>
          </cell>
          <cell r="T80">
            <v>0</v>
          </cell>
          <cell r="U80">
            <v>1950</v>
          </cell>
          <cell r="V80">
            <v>2145</v>
          </cell>
          <cell r="W80">
            <v>2790</v>
          </cell>
          <cell r="X80">
            <v>3070</v>
          </cell>
          <cell r="Y80">
            <v>0</v>
          </cell>
          <cell r="Z80">
            <v>0</v>
          </cell>
          <cell r="AA80">
            <v>0</v>
          </cell>
          <cell r="AB80">
            <v>9007</v>
          </cell>
        </row>
        <row r="81">
          <cell r="A81" t="str">
            <v>VRN-UNE-48-G40K67-K</v>
          </cell>
          <cell r="B81">
            <v>48</v>
          </cell>
          <cell r="C81">
            <v>6720</v>
          </cell>
          <cell r="D81" t="str">
            <v>176-264В AС</v>
          </cell>
          <cell r="E81">
            <v>0.95</v>
          </cell>
          <cell r="F81" t="str">
            <v>Д (косинусная)</v>
          </cell>
          <cell r="G81">
            <v>67</v>
          </cell>
          <cell r="H81" t="str">
            <v>Samsung LM281</v>
          </cell>
          <cell r="I81">
            <v>132</v>
          </cell>
          <cell r="J81" t="str">
            <v>285х100х120</v>
          </cell>
          <cell r="K81" t="str">
            <v>300x115x140</v>
          </cell>
          <cell r="L81">
            <v>1250</v>
          </cell>
          <cell r="M81">
            <v>1350</v>
          </cell>
          <cell r="N81" t="str">
            <v>Экструдированный алюминиевый профиль (анодированный), прозрачное минеральное стекло**</v>
          </cell>
          <cell r="O81" t="str">
            <v xml:space="preserve"> -60°...+50° С</v>
          </cell>
          <cell r="P81" t="str">
            <v>100 000 ч.</v>
          </cell>
          <cell r="Q81" t="str">
            <v>4000К</v>
          </cell>
          <cell r="R81" t="str">
            <v>3 года</v>
          </cell>
          <cell r="S81">
            <v>0</v>
          </cell>
          <cell r="T81">
            <v>0</v>
          </cell>
          <cell r="U81">
            <v>1950</v>
          </cell>
          <cell r="V81">
            <v>2145</v>
          </cell>
          <cell r="W81">
            <v>2790</v>
          </cell>
          <cell r="X81">
            <v>3070</v>
          </cell>
          <cell r="Y81">
            <v>0</v>
          </cell>
          <cell r="Z81">
            <v>0</v>
          </cell>
          <cell r="AA81">
            <v>0</v>
          </cell>
          <cell r="AB81">
            <v>9008</v>
          </cell>
        </row>
        <row r="82">
          <cell r="A82" t="str">
            <v>VRN-UNE-62-G40K67-U</v>
          </cell>
          <cell r="B82">
            <v>62</v>
          </cell>
          <cell r="C82">
            <v>8680</v>
          </cell>
          <cell r="D82" t="str">
            <v>176-264В AС</v>
          </cell>
          <cell r="E82">
            <v>0.95</v>
          </cell>
          <cell r="F82" t="str">
            <v>Д (косинусная)</v>
          </cell>
          <cell r="G82">
            <v>67</v>
          </cell>
          <cell r="H82" t="str">
            <v>Samsung LM281</v>
          </cell>
          <cell r="I82">
            <v>168</v>
          </cell>
          <cell r="J82" t="str">
            <v>335х100х135</v>
          </cell>
          <cell r="K82" t="str">
            <v>350x115x140</v>
          </cell>
          <cell r="L82">
            <v>1300</v>
          </cell>
          <cell r="M82">
            <v>1400</v>
          </cell>
          <cell r="N82" t="str">
            <v>Экструдированный алюминиевый профиль (анодированный), прозрачное минеральное стекло**</v>
          </cell>
          <cell r="O82" t="str">
            <v xml:space="preserve"> -60°...+50° С</v>
          </cell>
          <cell r="P82" t="str">
            <v>100 000 ч.</v>
          </cell>
          <cell r="Q82" t="str">
            <v>4000К</v>
          </cell>
          <cell r="R82" t="str">
            <v>3 года</v>
          </cell>
          <cell r="S82">
            <v>0</v>
          </cell>
          <cell r="T82">
            <v>0</v>
          </cell>
          <cell r="U82">
            <v>2250</v>
          </cell>
          <cell r="V82">
            <v>2475</v>
          </cell>
          <cell r="W82">
            <v>3220</v>
          </cell>
          <cell r="X82">
            <v>3540</v>
          </cell>
          <cell r="Y82">
            <v>0</v>
          </cell>
          <cell r="Z82">
            <v>0</v>
          </cell>
          <cell r="AA82">
            <v>0</v>
          </cell>
          <cell r="AB82">
            <v>9013</v>
          </cell>
        </row>
        <row r="83">
          <cell r="A83" t="str">
            <v>VRN-UNE-62-G40K67-K</v>
          </cell>
          <cell r="B83">
            <v>62</v>
          </cell>
          <cell r="C83">
            <v>8680</v>
          </cell>
          <cell r="D83" t="str">
            <v>176-264В AС</v>
          </cell>
          <cell r="E83">
            <v>0.95</v>
          </cell>
          <cell r="F83" t="str">
            <v>Д (косинусная)</v>
          </cell>
          <cell r="G83">
            <v>67</v>
          </cell>
          <cell r="H83" t="str">
            <v>Samsung LM281</v>
          </cell>
          <cell r="I83">
            <v>168</v>
          </cell>
          <cell r="J83" t="str">
            <v>335х100х120</v>
          </cell>
          <cell r="K83" t="str">
            <v>350x115x140</v>
          </cell>
          <cell r="L83">
            <v>1350</v>
          </cell>
          <cell r="M83">
            <v>1450</v>
          </cell>
          <cell r="N83" t="str">
            <v>Экструдированный алюминиевый профиль (анодированный), прозрачное минеральное стекло**</v>
          </cell>
          <cell r="O83" t="str">
            <v xml:space="preserve"> -60°...+50° С</v>
          </cell>
          <cell r="P83" t="str">
            <v>100 000 ч.</v>
          </cell>
          <cell r="Q83" t="str">
            <v>4000К</v>
          </cell>
          <cell r="R83" t="str">
            <v>3 года</v>
          </cell>
          <cell r="S83">
            <v>0</v>
          </cell>
          <cell r="T83">
            <v>0</v>
          </cell>
          <cell r="U83">
            <v>2250</v>
          </cell>
          <cell r="V83">
            <v>2475</v>
          </cell>
          <cell r="W83">
            <v>3220</v>
          </cell>
          <cell r="X83">
            <v>3540</v>
          </cell>
          <cell r="Y83">
            <v>0</v>
          </cell>
          <cell r="Z83">
            <v>0</v>
          </cell>
          <cell r="AA83">
            <v>0</v>
          </cell>
          <cell r="AB83">
            <v>9014</v>
          </cell>
        </row>
        <row r="84">
          <cell r="A84" t="str">
            <v>VRN-UNE-80-G40K67-U</v>
          </cell>
          <cell r="B84">
            <v>80</v>
          </cell>
          <cell r="C84">
            <v>11200</v>
          </cell>
          <cell r="D84" t="str">
            <v>176-264В AС</v>
          </cell>
          <cell r="E84">
            <v>0.95</v>
          </cell>
          <cell r="F84" t="str">
            <v>Д (косинусная)</v>
          </cell>
          <cell r="G84">
            <v>67</v>
          </cell>
          <cell r="H84" t="str">
            <v>Samsung LM281</v>
          </cell>
          <cell r="I84">
            <v>216</v>
          </cell>
          <cell r="J84" t="str">
            <v>475х100х135</v>
          </cell>
          <cell r="K84" t="str">
            <v>500x115x140</v>
          </cell>
          <cell r="L84">
            <v>1650</v>
          </cell>
          <cell r="M84">
            <v>1750</v>
          </cell>
          <cell r="N84" t="str">
            <v>Экструдированный алюминиевый профиль (анодированный), прозрачное минеральное стекло**</v>
          </cell>
          <cell r="O84" t="str">
            <v xml:space="preserve"> -60°...+50° С</v>
          </cell>
          <cell r="P84" t="str">
            <v>100 000 ч.</v>
          </cell>
          <cell r="Q84" t="str">
            <v>4000К</v>
          </cell>
          <cell r="R84" t="str">
            <v>3 года</v>
          </cell>
          <cell r="S84">
            <v>0</v>
          </cell>
          <cell r="T84">
            <v>0</v>
          </cell>
          <cell r="U84">
            <v>3400</v>
          </cell>
          <cell r="V84">
            <v>3740</v>
          </cell>
          <cell r="W84">
            <v>4860</v>
          </cell>
          <cell r="X84">
            <v>5345</v>
          </cell>
          <cell r="Y84">
            <v>0</v>
          </cell>
          <cell r="Z84">
            <v>0</v>
          </cell>
          <cell r="AA84">
            <v>0</v>
          </cell>
          <cell r="AB84">
            <v>9019</v>
          </cell>
        </row>
        <row r="85">
          <cell r="A85" t="str">
            <v>VRN-UNE-80-G40K67-K</v>
          </cell>
          <cell r="B85">
            <v>80</v>
          </cell>
          <cell r="C85">
            <v>11200</v>
          </cell>
          <cell r="D85" t="str">
            <v>176-264В AС</v>
          </cell>
          <cell r="E85">
            <v>0.95</v>
          </cell>
          <cell r="F85" t="str">
            <v>Д (косинусная)</v>
          </cell>
          <cell r="G85">
            <v>67</v>
          </cell>
          <cell r="H85" t="str">
            <v>Samsung LM281</v>
          </cell>
          <cell r="I85">
            <v>216</v>
          </cell>
          <cell r="J85" t="str">
            <v>475х100х120</v>
          </cell>
          <cell r="K85" t="str">
            <v>500x115x140</v>
          </cell>
          <cell r="L85">
            <v>1750</v>
          </cell>
          <cell r="M85">
            <v>1850</v>
          </cell>
          <cell r="N85" t="str">
            <v>Экструдированный алюминиевый профиль (анодированный), прозрачное минеральное стекло**</v>
          </cell>
          <cell r="O85" t="str">
            <v xml:space="preserve"> -60°...+50° С</v>
          </cell>
          <cell r="P85" t="str">
            <v>100 000 ч.</v>
          </cell>
          <cell r="Q85" t="str">
            <v>4000К</v>
          </cell>
          <cell r="R85" t="str">
            <v>3 года</v>
          </cell>
          <cell r="S85">
            <v>0</v>
          </cell>
          <cell r="T85">
            <v>0</v>
          </cell>
          <cell r="U85">
            <v>3400</v>
          </cell>
          <cell r="V85">
            <v>3740</v>
          </cell>
          <cell r="W85">
            <v>4860</v>
          </cell>
          <cell r="X85">
            <v>5345</v>
          </cell>
          <cell r="Y85">
            <v>0</v>
          </cell>
          <cell r="Z85">
            <v>0</v>
          </cell>
          <cell r="AA85">
            <v>0</v>
          </cell>
          <cell r="AB85">
            <v>9020</v>
          </cell>
        </row>
        <row r="86">
          <cell r="A86" t="str">
            <v>VRN-UNE-96-G40K67-U</v>
          </cell>
          <cell r="B86">
            <v>96</v>
          </cell>
          <cell r="C86">
            <v>13440</v>
          </cell>
          <cell r="D86" t="str">
            <v>176-264В AС</v>
          </cell>
          <cell r="E86">
            <v>0.95</v>
          </cell>
          <cell r="F86" t="str">
            <v>Д (косинусная)</v>
          </cell>
          <cell r="G86">
            <v>67</v>
          </cell>
          <cell r="H86" t="str">
            <v>Samsung LM281</v>
          </cell>
          <cell r="I86">
            <v>264</v>
          </cell>
          <cell r="J86" t="str">
            <v>535х100х135</v>
          </cell>
          <cell r="K86" t="str">
            <v>560x115x140</v>
          </cell>
          <cell r="L86">
            <v>1900</v>
          </cell>
          <cell r="M86">
            <v>2050</v>
          </cell>
          <cell r="N86" t="str">
            <v>Экструдированный алюминиевый профиль (анодированный), прозрачное минеральное стекло**</v>
          </cell>
          <cell r="O86" t="str">
            <v xml:space="preserve"> -60°...+50° С</v>
          </cell>
          <cell r="P86" t="str">
            <v>100 000 ч.</v>
          </cell>
          <cell r="Q86" t="str">
            <v>4000К</v>
          </cell>
          <cell r="R86" t="str">
            <v>3 года</v>
          </cell>
          <cell r="S86">
            <v>0</v>
          </cell>
          <cell r="T86">
            <v>0</v>
          </cell>
          <cell r="U86">
            <v>3600</v>
          </cell>
          <cell r="V86">
            <v>3960</v>
          </cell>
          <cell r="W86">
            <v>5150</v>
          </cell>
          <cell r="X86">
            <v>5665</v>
          </cell>
          <cell r="Y86">
            <v>0</v>
          </cell>
          <cell r="Z86">
            <v>0</v>
          </cell>
          <cell r="AA86">
            <v>0</v>
          </cell>
          <cell r="AB86">
            <v>9029</v>
          </cell>
        </row>
        <row r="87">
          <cell r="A87" t="str">
            <v>VRN-UNE-96-G40K67-K</v>
          </cell>
          <cell r="B87">
            <v>96</v>
          </cell>
          <cell r="C87">
            <v>13440</v>
          </cell>
          <cell r="D87" t="str">
            <v>176-264В AС</v>
          </cell>
          <cell r="E87">
            <v>0.95</v>
          </cell>
          <cell r="F87" t="str">
            <v>Д (косинусная)</v>
          </cell>
          <cell r="G87">
            <v>67</v>
          </cell>
          <cell r="H87" t="str">
            <v>Samsung LM281</v>
          </cell>
          <cell r="I87">
            <v>264</v>
          </cell>
          <cell r="J87" t="str">
            <v>535х100х120</v>
          </cell>
          <cell r="K87" t="str">
            <v>560x115x140</v>
          </cell>
          <cell r="L87">
            <v>1950</v>
          </cell>
          <cell r="M87">
            <v>2050</v>
          </cell>
          <cell r="N87" t="str">
            <v>Экструдированный алюминиевый профиль (анодированный), прозрачное минеральное стекло**</v>
          </cell>
          <cell r="O87" t="str">
            <v xml:space="preserve"> -60°...+50° С</v>
          </cell>
          <cell r="P87" t="str">
            <v>100 000 ч.</v>
          </cell>
          <cell r="Q87" t="str">
            <v>4000К</v>
          </cell>
          <cell r="R87" t="str">
            <v>3 года</v>
          </cell>
          <cell r="S87">
            <v>0</v>
          </cell>
          <cell r="T87">
            <v>0</v>
          </cell>
          <cell r="U87">
            <v>3600</v>
          </cell>
          <cell r="V87">
            <v>3960</v>
          </cell>
          <cell r="W87">
            <v>5150</v>
          </cell>
          <cell r="X87">
            <v>5665</v>
          </cell>
          <cell r="Y87">
            <v>0</v>
          </cell>
          <cell r="Z87">
            <v>0</v>
          </cell>
          <cell r="AA87">
            <v>0</v>
          </cell>
          <cell r="AB87">
            <v>9030</v>
          </cell>
        </row>
        <row r="88">
          <cell r="A88" t="str">
            <v>VRN-UNE-124-G40K67-U</v>
          </cell>
          <cell r="B88">
            <v>124</v>
          </cell>
          <cell r="C88">
            <v>17360</v>
          </cell>
          <cell r="D88" t="str">
            <v>176-264В AС</v>
          </cell>
          <cell r="E88">
            <v>0.95</v>
          </cell>
          <cell r="F88" t="str">
            <v>Д (косинусная)</v>
          </cell>
          <cell r="G88">
            <v>67</v>
          </cell>
          <cell r="H88" t="str">
            <v>Samsung LM281</v>
          </cell>
          <cell r="I88">
            <v>336</v>
          </cell>
          <cell r="J88" t="str">
            <v>635х100х135</v>
          </cell>
          <cell r="K88" t="str">
            <v>650x110x140</v>
          </cell>
          <cell r="L88">
            <v>2300</v>
          </cell>
          <cell r="M88">
            <v>2500</v>
          </cell>
          <cell r="N88" t="str">
            <v>Экструдированный алюминиевый профиль (анодированный), прозрачное минеральное стекло**</v>
          </cell>
          <cell r="O88" t="str">
            <v xml:space="preserve"> -60°...+50° С</v>
          </cell>
          <cell r="P88" t="str">
            <v>100 000 ч.</v>
          </cell>
          <cell r="Q88" t="str">
            <v>4000К</v>
          </cell>
          <cell r="R88" t="str">
            <v>3 года</v>
          </cell>
          <cell r="S88">
            <v>0</v>
          </cell>
          <cell r="T88">
            <v>0</v>
          </cell>
          <cell r="U88">
            <v>4350</v>
          </cell>
          <cell r="V88">
            <v>4785</v>
          </cell>
          <cell r="W88">
            <v>6220</v>
          </cell>
          <cell r="X88">
            <v>6840</v>
          </cell>
          <cell r="Y88">
            <v>0</v>
          </cell>
          <cell r="Z88">
            <v>0</v>
          </cell>
          <cell r="AA88">
            <v>0</v>
          </cell>
          <cell r="AB88">
            <v>9035</v>
          </cell>
        </row>
        <row r="89">
          <cell r="A89" t="str">
            <v>VRN-UNE-124-G40K67-K</v>
          </cell>
          <cell r="B89">
            <v>124</v>
          </cell>
          <cell r="C89">
            <v>17360</v>
          </cell>
          <cell r="D89" t="str">
            <v>176-264В AС</v>
          </cell>
          <cell r="E89">
            <v>0.95</v>
          </cell>
          <cell r="F89" t="str">
            <v>Д (косинусная)</v>
          </cell>
          <cell r="G89">
            <v>67</v>
          </cell>
          <cell r="H89" t="str">
            <v>Samsung LM281</v>
          </cell>
          <cell r="I89">
            <v>336</v>
          </cell>
          <cell r="J89" t="str">
            <v>635х100х120</v>
          </cell>
          <cell r="K89" t="str">
            <v>650x110x140</v>
          </cell>
          <cell r="L89">
            <v>2350</v>
          </cell>
          <cell r="M89">
            <v>2500</v>
          </cell>
          <cell r="N89" t="str">
            <v>Экструдированный алюминиевый профиль (анодированный), прозрачное минеральное стекло**</v>
          </cell>
          <cell r="O89" t="str">
            <v xml:space="preserve"> -60°...+50° С</v>
          </cell>
          <cell r="P89" t="str">
            <v>100 000 ч.</v>
          </cell>
          <cell r="Q89" t="str">
            <v>4000К</v>
          </cell>
          <cell r="R89" t="str">
            <v>3 года</v>
          </cell>
          <cell r="S89">
            <v>0</v>
          </cell>
          <cell r="T89">
            <v>0</v>
          </cell>
          <cell r="U89">
            <v>4350</v>
          </cell>
          <cell r="V89">
            <v>4785</v>
          </cell>
          <cell r="W89">
            <v>6220</v>
          </cell>
          <cell r="X89">
            <v>6840</v>
          </cell>
          <cell r="Y89">
            <v>0</v>
          </cell>
          <cell r="Z89">
            <v>0</v>
          </cell>
          <cell r="AA89">
            <v>0</v>
          </cell>
          <cell r="AB89">
            <v>9036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</row>
        <row r="91">
          <cell r="A91" t="str">
            <v>VRN-UNE-64D-G40K67-U</v>
          </cell>
          <cell r="B91">
            <v>64</v>
          </cell>
          <cell r="C91">
            <v>8960</v>
          </cell>
          <cell r="D91" t="str">
            <v>176-264В AС</v>
          </cell>
          <cell r="E91">
            <v>0.95</v>
          </cell>
          <cell r="F91" t="str">
            <v>Д (косинусная)</v>
          </cell>
          <cell r="G91">
            <v>67</v>
          </cell>
          <cell r="H91" t="str">
            <v>Samsung LM281</v>
          </cell>
          <cell r="I91">
            <v>168</v>
          </cell>
          <cell r="J91" t="str">
            <v>235х210х135</v>
          </cell>
          <cell r="K91" t="str">
            <v>300х215х140</v>
          </cell>
          <cell r="L91">
            <v>1950</v>
          </cell>
          <cell r="M91">
            <v>2150</v>
          </cell>
          <cell r="N91" t="str">
            <v>Экструдированный алюминиевый профиль (анодированный), прозрачное минеральное стекло**</v>
          </cell>
          <cell r="O91" t="str">
            <v xml:space="preserve"> -60°...+50° С</v>
          </cell>
          <cell r="P91" t="str">
            <v>100 000 ч.</v>
          </cell>
          <cell r="Q91" t="str">
            <v>4000К</v>
          </cell>
          <cell r="R91" t="str">
            <v>3 года</v>
          </cell>
          <cell r="S91">
            <v>0</v>
          </cell>
          <cell r="T91">
            <v>0</v>
          </cell>
          <cell r="U91">
            <v>3500</v>
          </cell>
          <cell r="V91">
            <v>3850</v>
          </cell>
          <cell r="W91">
            <v>5005</v>
          </cell>
          <cell r="X91">
            <v>5505</v>
          </cell>
          <cell r="Y91">
            <v>0</v>
          </cell>
          <cell r="Z91">
            <v>0</v>
          </cell>
          <cell r="AA91">
            <v>0</v>
          </cell>
          <cell r="AB91">
            <v>9003</v>
          </cell>
        </row>
        <row r="92">
          <cell r="A92" t="str">
            <v>VRN-UNE-64D-G40K67-K</v>
          </cell>
          <cell r="B92">
            <v>64</v>
          </cell>
          <cell r="C92">
            <v>8960</v>
          </cell>
          <cell r="D92" t="str">
            <v>176-264В AС</v>
          </cell>
          <cell r="E92">
            <v>0.95</v>
          </cell>
          <cell r="F92" t="str">
            <v>Д (косинусная)</v>
          </cell>
          <cell r="G92">
            <v>67</v>
          </cell>
          <cell r="H92" t="str">
            <v>Samsung LM281</v>
          </cell>
          <cell r="I92">
            <v>168</v>
          </cell>
          <cell r="J92" t="str">
            <v>235х260х80</v>
          </cell>
          <cell r="K92" t="str">
            <v>300x275x110</v>
          </cell>
          <cell r="L92">
            <v>1850</v>
          </cell>
          <cell r="M92">
            <v>1950</v>
          </cell>
          <cell r="N92" t="str">
            <v>Экструдированный алюминиевый профиль (анодированный), прозрачное минеральное стекло**</v>
          </cell>
          <cell r="O92" t="str">
            <v xml:space="preserve"> -60°...+50° С</v>
          </cell>
          <cell r="P92" t="str">
            <v>100 000 ч.</v>
          </cell>
          <cell r="Q92" t="str">
            <v>4000К</v>
          </cell>
          <cell r="R92" t="str">
            <v>3 года</v>
          </cell>
          <cell r="S92">
            <v>0</v>
          </cell>
          <cell r="T92">
            <v>0</v>
          </cell>
          <cell r="U92">
            <v>3500</v>
          </cell>
          <cell r="V92">
            <v>3850</v>
          </cell>
          <cell r="W92">
            <v>5005</v>
          </cell>
          <cell r="X92">
            <v>5505</v>
          </cell>
          <cell r="Y92">
            <v>0</v>
          </cell>
          <cell r="Z92">
            <v>0</v>
          </cell>
          <cell r="AA92">
            <v>0</v>
          </cell>
          <cell r="AB92">
            <v>9004</v>
          </cell>
        </row>
        <row r="93">
          <cell r="A93" t="str">
            <v>VRN-UNE-64D-G40K67-U90</v>
          </cell>
          <cell r="B93">
            <v>64</v>
          </cell>
          <cell r="C93">
            <v>8960</v>
          </cell>
          <cell r="D93" t="str">
            <v>176-264В AС</v>
          </cell>
          <cell r="E93">
            <v>0.95</v>
          </cell>
          <cell r="F93" t="str">
            <v>Л (полуширокая)</v>
          </cell>
          <cell r="G93">
            <v>67</v>
          </cell>
          <cell r="H93" t="str">
            <v>Samsung LM281</v>
          </cell>
          <cell r="I93">
            <v>168</v>
          </cell>
          <cell r="J93" t="str">
            <v>235х245х150</v>
          </cell>
          <cell r="K93" t="str">
            <v>250x190x190</v>
          </cell>
          <cell r="L93">
            <v>1950</v>
          </cell>
          <cell r="M93">
            <v>2000</v>
          </cell>
          <cell r="N93" t="str">
            <v>Экструдированный алюминиевый профиль (анодированный), прозрачное минеральное стекло**</v>
          </cell>
          <cell r="O93" t="str">
            <v xml:space="preserve"> -60°...+50° С</v>
          </cell>
          <cell r="P93" t="str">
            <v>100 000 ч.</v>
          </cell>
          <cell r="Q93" t="str">
            <v>4000К</v>
          </cell>
          <cell r="R93" t="str">
            <v>3 года</v>
          </cell>
          <cell r="S93">
            <v>0</v>
          </cell>
          <cell r="T93">
            <v>0</v>
          </cell>
          <cell r="U93">
            <v>3500</v>
          </cell>
          <cell r="V93">
            <v>3850</v>
          </cell>
          <cell r="W93">
            <v>5005</v>
          </cell>
          <cell r="X93">
            <v>5505</v>
          </cell>
          <cell r="Y93">
            <v>0</v>
          </cell>
          <cell r="Z93">
            <v>0</v>
          </cell>
          <cell r="AA93">
            <v>0</v>
          </cell>
          <cell r="AB93">
            <v>9006</v>
          </cell>
        </row>
        <row r="94">
          <cell r="A94" t="str">
            <v>VRN-UNE-64D-G40K67-K90</v>
          </cell>
          <cell r="B94">
            <v>64</v>
          </cell>
          <cell r="C94">
            <v>8960</v>
          </cell>
          <cell r="D94" t="str">
            <v>176-264В AС</v>
          </cell>
          <cell r="E94">
            <v>0.95</v>
          </cell>
          <cell r="F94" t="str">
            <v>Л (полуширокая)</v>
          </cell>
          <cell r="G94">
            <v>67</v>
          </cell>
          <cell r="H94" t="str">
            <v>Samsung LM281</v>
          </cell>
          <cell r="I94">
            <v>168</v>
          </cell>
          <cell r="J94" t="str">
            <v>235х220х110</v>
          </cell>
          <cell r="K94" t="str">
            <v>250x180x180</v>
          </cell>
          <cell r="L94">
            <v>1850</v>
          </cell>
          <cell r="M94">
            <v>1950</v>
          </cell>
          <cell r="N94" t="str">
            <v>Экструдированный алюминиевый профиль (анодированный), прозрачное минеральное стекло**</v>
          </cell>
          <cell r="O94" t="str">
            <v xml:space="preserve"> -60°...+50° С</v>
          </cell>
          <cell r="P94" t="str">
            <v>100 000 ч.</v>
          </cell>
          <cell r="Q94" t="str">
            <v>4000К</v>
          </cell>
          <cell r="R94" t="str">
            <v>3 года</v>
          </cell>
          <cell r="S94">
            <v>0</v>
          </cell>
          <cell r="T94">
            <v>0</v>
          </cell>
          <cell r="U94">
            <v>3500</v>
          </cell>
          <cell r="V94">
            <v>3850</v>
          </cell>
          <cell r="W94">
            <v>5005</v>
          </cell>
          <cell r="X94">
            <v>5505</v>
          </cell>
          <cell r="Y94">
            <v>0</v>
          </cell>
          <cell r="Z94">
            <v>0</v>
          </cell>
          <cell r="AA94">
            <v>0</v>
          </cell>
          <cell r="AB94">
            <v>9005</v>
          </cell>
        </row>
        <row r="95">
          <cell r="A95" t="str">
            <v>VRN-UNE-96D-G40K67-U</v>
          </cell>
          <cell r="B95">
            <v>96</v>
          </cell>
          <cell r="C95">
            <v>13440</v>
          </cell>
          <cell r="D95" t="str">
            <v>176-264В AС</v>
          </cell>
          <cell r="E95">
            <v>0.95</v>
          </cell>
          <cell r="F95" t="str">
            <v>Д (косинусная)</v>
          </cell>
          <cell r="G95">
            <v>67</v>
          </cell>
          <cell r="H95" t="str">
            <v>Samsung LM281</v>
          </cell>
          <cell r="I95">
            <v>264</v>
          </cell>
          <cell r="J95" t="str">
            <v>285х210х135</v>
          </cell>
          <cell r="K95" t="str">
            <v>300x215x140</v>
          </cell>
          <cell r="L95">
            <v>2150</v>
          </cell>
          <cell r="M95">
            <v>2350</v>
          </cell>
          <cell r="N95" t="str">
            <v>Экструдированный алюминиевый профиль (анодированный), прозрачное минеральное стекло**</v>
          </cell>
          <cell r="O95" t="str">
            <v xml:space="preserve"> -60°...+50° С</v>
          </cell>
          <cell r="P95" t="str">
            <v>100 000 ч.</v>
          </cell>
          <cell r="Q95" t="str">
            <v>4000К</v>
          </cell>
          <cell r="R95" t="str">
            <v>3 года</v>
          </cell>
          <cell r="S95">
            <v>0</v>
          </cell>
          <cell r="T95">
            <v>0</v>
          </cell>
          <cell r="U95">
            <v>3900</v>
          </cell>
          <cell r="V95">
            <v>4290</v>
          </cell>
          <cell r="W95">
            <v>5575</v>
          </cell>
          <cell r="X95">
            <v>6135</v>
          </cell>
          <cell r="Y95">
            <v>0</v>
          </cell>
          <cell r="Z95">
            <v>0</v>
          </cell>
          <cell r="AA95">
            <v>0</v>
          </cell>
          <cell r="AB95">
            <v>9009</v>
          </cell>
        </row>
        <row r="96">
          <cell r="A96" t="str">
            <v>VRN-UNE-96D-G40K67-K</v>
          </cell>
          <cell r="B96">
            <v>96</v>
          </cell>
          <cell r="C96">
            <v>13440</v>
          </cell>
          <cell r="D96" t="str">
            <v>176-264В AС</v>
          </cell>
          <cell r="E96">
            <v>0.95</v>
          </cell>
          <cell r="F96" t="str">
            <v>Д (косинусная)</v>
          </cell>
          <cell r="G96">
            <v>67</v>
          </cell>
          <cell r="H96" t="str">
            <v>Samsung LM281</v>
          </cell>
          <cell r="I96">
            <v>264</v>
          </cell>
          <cell r="J96" t="str">
            <v>285х260х80</v>
          </cell>
          <cell r="K96" t="str">
            <v>300x275x110</v>
          </cell>
          <cell r="L96">
            <v>2150</v>
          </cell>
          <cell r="M96">
            <v>2350</v>
          </cell>
          <cell r="N96" t="str">
            <v>Экструдированный алюминиевый профиль (анодированный), прозрачное минеральное стекло**</v>
          </cell>
          <cell r="O96" t="str">
            <v xml:space="preserve"> -60°...+50° С</v>
          </cell>
          <cell r="P96" t="str">
            <v>100 000 ч.</v>
          </cell>
          <cell r="Q96" t="str">
            <v>4000К</v>
          </cell>
          <cell r="R96" t="str">
            <v>3 года</v>
          </cell>
          <cell r="S96">
            <v>0</v>
          </cell>
          <cell r="T96">
            <v>0</v>
          </cell>
          <cell r="U96">
            <v>3900</v>
          </cell>
          <cell r="V96">
            <v>4290</v>
          </cell>
          <cell r="W96">
            <v>5575</v>
          </cell>
          <cell r="X96">
            <v>6135</v>
          </cell>
          <cell r="Y96">
            <v>0</v>
          </cell>
          <cell r="Z96">
            <v>0</v>
          </cell>
          <cell r="AA96">
            <v>0</v>
          </cell>
          <cell r="AB96">
            <v>9010</v>
          </cell>
        </row>
        <row r="97">
          <cell r="A97" t="str">
            <v>VRN-UNE-96D-G40K67-U90</v>
          </cell>
          <cell r="B97">
            <v>96</v>
          </cell>
          <cell r="C97">
            <v>13440</v>
          </cell>
          <cell r="D97" t="str">
            <v>176-264В AС</v>
          </cell>
          <cell r="E97">
            <v>0.95</v>
          </cell>
          <cell r="F97" t="str">
            <v>Л (полуширокая)</v>
          </cell>
          <cell r="G97">
            <v>67</v>
          </cell>
          <cell r="H97" t="str">
            <v>Samsung LM281</v>
          </cell>
          <cell r="I97">
            <v>264</v>
          </cell>
          <cell r="J97" t="str">
            <v>285х245х150</v>
          </cell>
          <cell r="K97" t="str">
            <v>300x180x190</v>
          </cell>
          <cell r="L97">
            <v>2150</v>
          </cell>
          <cell r="M97">
            <v>2350</v>
          </cell>
          <cell r="N97" t="str">
            <v>Экструдированный алюминиевый профиль (анодированный), прозрачное минеральное стекло**</v>
          </cell>
          <cell r="O97" t="str">
            <v xml:space="preserve"> -60°...+50° С</v>
          </cell>
          <cell r="P97" t="str">
            <v>100 000 ч.</v>
          </cell>
          <cell r="Q97" t="str">
            <v>4000К</v>
          </cell>
          <cell r="R97" t="str">
            <v>3 года</v>
          </cell>
          <cell r="S97">
            <v>0</v>
          </cell>
          <cell r="T97">
            <v>0</v>
          </cell>
          <cell r="U97">
            <v>3900</v>
          </cell>
          <cell r="V97">
            <v>4290</v>
          </cell>
          <cell r="W97">
            <v>5575</v>
          </cell>
          <cell r="X97">
            <v>6135</v>
          </cell>
          <cell r="Y97">
            <v>0</v>
          </cell>
          <cell r="Z97">
            <v>0</v>
          </cell>
          <cell r="AA97">
            <v>0</v>
          </cell>
          <cell r="AB97">
            <v>9012</v>
          </cell>
        </row>
        <row r="98">
          <cell r="A98" t="str">
            <v>VRN-UNE-96D-G40K67-K90</v>
          </cell>
          <cell r="B98">
            <v>96</v>
          </cell>
          <cell r="C98">
            <v>13440</v>
          </cell>
          <cell r="D98" t="str">
            <v>176-264В AС</v>
          </cell>
          <cell r="E98">
            <v>0.95</v>
          </cell>
          <cell r="F98" t="str">
            <v>Л (полуширокая)</v>
          </cell>
          <cell r="G98">
            <v>67</v>
          </cell>
          <cell r="H98" t="str">
            <v>Samsung LM281</v>
          </cell>
          <cell r="I98">
            <v>264</v>
          </cell>
          <cell r="J98" t="str">
            <v>285х220х110</v>
          </cell>
          <cell r="K98" t="str">
            <v>300x180x180</v>
          </cell>
          <cell r="L98">
            <v>2150</v>
          </cell>
          <cell r="M98">
            <v>2350</v>
          </cell>
          <cell r="N98" t="str">
            <v>Экструдированный алюминиевый профиль (анодированный), прозрачное минеральное стекло**</v>
          </cell>
          <cell r="O98" t="str">
            <v xml:space="preserve"> -60°...+50° С</v>
          </cell>
          <cell r="P98" t="str">
            <v>100 000 ч.</v>
          </cell>
          <cell r="Q98" t="str">
            <v>4000К</v>
          </cell>
          <cell r="R98" t="str">
            <v>3 года</v>
          </cell>
          <cell r="S98">
            <v>0</v>
          </cell>
          <cell r="T98">
            <v>0</v>
          </cell>
          <cell r="U98">
            <v>3900</v>
          </cell>
          <cell r="V98">
            <v>4290</v>
          </cell>
          <cell r="W98">
            <v>5575</v>
          </cell>
          <cell r="X98">
            <v>6135</v>
          </cell>
          <cell r="Y98">
            <v>0</v>
          </cell>
          <cell r="Z98">
            <v>0</v>
          </cell>
          <cell r="AA98">
            <v>0</v>
          </cell>
          <cell r="AB98">
            <v>9011</v>
          </cell>
        </row>
        <row r="99">
          <cell r="A99" t="str">
            <v>VRN-UNE-124D-G40K67-U</v>
          </cell>
          <cell r="B99">
            <v>124</v>
          </cell>
          <cell r="C99">
            <v>17360</v>
          </cell>
          <cell r="D99" t="str">
            <v>176-264В AС</v>
          </cell>
          <cell r="E99">
            <v>0.95</v>
          </cell>
          <cell r="F99" t="str">
            <v>Д (косинусная)</v>
          </cell>
          <cell r="G99">
            <v>67</v>
          </cell>
          <cell r="H99" t="str">
            <v>Samsung LM281</v>
          </cell>
          <cell r="I99">
            <v>336</v>
          </cell>
          <cell r="J99" t="str">
            <v>335х210х135</v>
          </cell>
          <cell r="K99" t="str">
            <v>350x215x140</v>
          </cell>
          <cell r="L99">
            <v>2400</v>
          </cell>
          <cell r="M99">
            <v>2600</v>
          </cell>
          <cell r="N99" t="str">
            <v>Экструдированный алюминиевый профиль (анодированный), прозрачное минеральное стекло**</v>
          </cell>
          <cell r="O99" t="str">
            <v xml:space="preserve"> -60°...+50° С</v>
          </cell>
          <cell r="P99" t="str">
            <v>100 000 ч.</v>
          </cell>
          <cell r="Q99" t="str">
            <v>4000К</v>
          </cell>
          <cell r="R99" t="str">
            <v>3 года</v>
          </cell>
          <cell r="S99">
            <v>0</v>
          </cell>
          <cell r="T99">
            <v>0</v>
          </cell>
          <cell r="U99">
            <v>4500</v>
          </cell>
          <cell r="V99">
            <v>4950</v>
          </cell>
          <cell r="W99">
            <v>6435</v>
          </cell>
          <cell r="X99">
            <v>7080</v>
          </cell>
          <cell r="Y99">
            <v>0</v>
          </cell>
          <cell r="Z99">
            <v>0</v>
          </cell>
          <cell r="AA99">
            <v>0</v>
          </cell>
          <cell r="AB99">
            <v>9015</v>
          </cell>
        </row>
        <row r="100">
          <cell r="A100" t="str">
            <v>VRN-UNE-124D-G40K67-K</v>
          </cell>
          <cell r="B100">
            <v>124</v>
          </cell>
          <cell r="C100">
            <v>17360</v>
          </cell>
          <cell r="D100" t="str">
            <v>176-264В AС</v>
          </cell>
          <cell r="E100">
            <v>0.95</v>
          </cell>
          <cell r="F100" t="str">
            <v>Д (косинусная)</v>
          </cell>
          <cell r="G100">
            <v>67</v>
          </cell>
          <cell r="H100" t="str">
            <v>Samsung LM281</v>
          </cell>
          <cell r="I100">
            <v>336</v>
          </cell>
          <cell r="J100" t="str">
            <v>335х260х80</v>
          </cell>
          <cell r="K100" t="str">
            <v>350x275x110</v>
          </cell>
          <cell r="L100">
            <v>2400</v>
          </cell>
          <cell r="M100">
            <v>2600</v>
          </cell>
          <cell r="N100" t="str">
            <v>Экструдированный алюминиевый профиль (анодированный), прозрачное минеральное стекло**</v>
          </cell>
          <cell r="O100" t="str">
            <v xml:space="preserve"> -60°...+50° С</v>
          </cell>
          <cell r="P100" t="str">
            <v>100 000 ч.</v>
          </cell>
          <cell r="Q100" t="str">
            <v>4000К</v>
          </cell>
          <cell r="R100" t="str">
            <v>3 года</v>
          </cell>
          <cell r="S100">
            <v>0</v>
          </cell>
          <cell r="T100">
            <v>0</v>
          </cell>
          <cell r="U100">
            <v>4500</v>
          </cell>
          <cell r="V100">
            <v>4950</v>
          </cell>
          <cell r="W100">
            <v>6435</v>
          </cell>
          <cell r="X100">
            <v>7080</v>
          </cell>
          <cell r="Y100">
            <v>0</v>
          </cell>
          <cell r="Z100">
            <v>0</v>
          </cell>
          <cell r="AA100">
            <v>0</v>
          </cell>
          <cell r="AB100">
            <v>9016</v>
          </cell>
        </row>
        <row r="101">
          <cell r="A101" t="str">
            <v>VRN-UNE-124D-G40K67-U90</v>
          </cell>
          <cell r="B101">
            <v>124</v>
          </cell>
          <cell r="C101">
            <v>17360</v>
          </cell>
          <cell r="D101" t="str">
            <v>176-264В AС</v>
          </cell>
          <cell r="E101">
            <v>0.95</v>
          </cell>
          <cell r="F101" t="str">
            <v>Л (полуширокая)</v>
          </cell>
          <cell r="G101">
            <v>67</v>
          </cell>
          <cell r="H101" t="str">
            <v>Samsung LM281</v>
          </cell>
          <cell r="I101">
            <v>336</v>
          </cell>
          <cell r="J101" t="str">
            <v>335х245х150</v>
          </cell>
          <cell r="K101" t="str">
            <v>350х180х180</v>
          </cell>
          <cell r="L101">
            <v>2500</v>
          </cell>
          <cell r="M101">
            <v>2700</v>
          </cell>
          <cell r="N101" t="str">
            <v>Экструдированный алюминиевый профиль (анодированный), прозрачное минеральное стекло**</v>
          </cell>
          <cell r="O101" t="str">
            <v xml:space="preserve"> -60°...+50° С</v>
          </cell>
          <cell r="P101" t="str">
            <v>100 000 ч.</v>
          </cell>
          <cell r="Q101" t="str">
            <v>4000К</v>
          </cell>
          <cell r="R101" t="str">
            <v>3 года</v>
          </cell>
          <cell r="S101">
            <v>0</v>
          </cell>
          <cell r="T101">
            <v>0</v>
          </cell>
          <cell r="U101">
            <v>4500</v>
          </cell>
          <cell r="V101">
            <v>4950</v>
          </cell>
          <cell r="W101">
            <v>6435</v>
          </cell>
          <cell r="X101">
            <v>7080</v>
          </cell>
          <cell r="Y101">
            <v>0</v>
          </cell>
          <cell r="Z101">
            <v>0</v>
          </cell>
          <cell r="AA101">
            <v>0</v>
          </cell>
          <cell r="AB101">
            <v>9018</v>
          </cell>
        </row>
        <row r="102">
          <cell r="A102" t="str">
            <v>VRN-UNE-124D-G40K67-K90</v>
          </cell>
          <cell r="B102">
            <v>124</v>
          </cell>
          <cell r="C102">
            <v>17360</v>
          </cell>
          <cell r="D102" t="str">
            <v>176-264В AС</v>
          </cell>
          <cell r="E102">
            <v>0.95</v>
          </cell>
          <cell r="F102" t="str">
            <v>Л (полуширокая)</v>
          </cell>
          <cell r="G102">
            <v>67</v>
          </cell>
          <cell r="H102" t="str">
            <v>Samsung LM281</v>
          </cell>
          <cell r="I102">
            <v>336</v>
          </cell>
          <cell r="J102" t="str">
            <v>335х220х110</v>
          </cell>
          <cell r="K102" t="str">
            <v>350x180x180</v>
          </cell>
          <cell r="L102">
            <v>2400</v>
          </cell>
          <cell r="M102">
            <v>2600</v>
          </cell>
          <cell r="N102" t="str">
            <v>Экструдированный алюминиевый профиль (анодированный), прозрачное минеральное стекло**</v>
          </cell>
          <cell r="O102" t="str">
            <v xml:space="preserve"> -60°...+50° С</v>
          </cell>
          <cell r="P102" t="str">
            <v>100 000 ч.</v>
          </cell>
          <cell r="Q102" t="str">
            <v>4000К</v>
          </cell>
          <cell r="R102" t="str">
            <v>3 года</v>
          </cell>
          <cell r="S102">
            <v>0</v>
          </cell>
          <cell r="T102">
            <v>0</v>
          </cell>
          <cell r="U102">
            <v>4500</v>
          </cell>
          <cell r="V102">
            <v>4950</v>
          </cell>
          <cell r="W102">
            <v>6435</v>
          </cell>
          <cell r="X102">
            <v>7080</v>
          </cell>
          <cell r="Y102">
            <v>0</v>
          </cell>
          <cell r="Z102">
            <v>0</v>
          </cell>
          <cell r="AA102">
            <v>0</v>
          </cell>
          <cell r="AB102">
            <v>9017</v>
          </cell>
        </row>
        <row r="103">
          <cell r="A103" t="str">
            <v>VRN-UNE-160D-G40K67-U</v>
          </cell>
          <cell r="B103">
            <v>160</v>
          </cell>
          <cell r="C103">
            <v>22400</v>
          </cell>
          <cell r="D103" t="str">
            <v>176-264В AС</v>
          </cell>
          <cell r="E103">
            <v>0.95</v>
          </cell>
          <cell r="F103" t="str">
            <v>Д (косинусная)</v>
          </cell>
          <cell r="G103">
            <v>67</v>
          </cell>
          <cell r="H103" t="str">
            <v>Samsung LM281</v>
          </cell>
          <cell r="I103">
            <v>432</v>
          </cell>
          <cell r="J103" t="str">
            <v>475х210х135</v>
          </cell>
          <cell r="K103" t="str">
            <v>500x215x140</v>
          </cell>
          <cell r="L103">
            <v>3300</v>
          </cell>
          <cell r="M103">
            <v>3600</v>
          </cell>
          <cell r="N103" t="str">
            <v>Экструдированный алюминиевый профиль (анодированный), прозрачное минеральное стекло**</v>
          </cell>
          <cell r="O103" t="str">
            <v xml:space="preserve"> -60°...+50° С</v>
          </cell>
          <cell r="P103" t="str">
            <v>100 000 ч.</v>
          </cell>
          <cell r="Q103" t="str">
            <v>4000К</v>
          </cell>
          <cell r="R103" t="str">
            <v>3 года</v>
          </cell>
          <cell r="S103">
            <v>0</v>
          </cell>
          <cell r="T103">
            <v>0</v>
          </cell>
          <cell r="U103">
            <v>6800</v>
          </cell>
          <cell r="V103">
            <v>7480</v>
          </cell>
          <cell r="W103">
            <v>9725</v>
          </cell>
          <cell r="X103">
            <v>10700</v>
          </cell>
          <cell r="Y103">
            <v>0</v>
          </cell>
          <cell r="Z103">
            <v>0</v>
          </cell>
          <cell r="AA103">
            <v>0</v>
          </cell>
          <cell r="AB103">
            <v>9021</v>
          </cell>
        </row>
        <row r="104">
          <cell r="A104" t="str">
            <v>VRN-UNE-160D-G40K67-K</v>
          </cell>
          <cell r="B104">
            <v>160</v>
          </cell>
          <cell r="C104">
            <v>22400</v>
          </cell>
          <cell r="D104" t="str">
            <v>176-264В AС</v>
          </cell>
          <cell r="E104">
            <v>0.95</v>
          </cell>
          <cell r="F104" t="str">
            <v>Д (косинусная)</v>
          </cell>
          <cell r="G104">
            <v>67</v>
          </cell>
          <cell r="H104" t="str">
            <v>Samsung LM281</v>
          </cell>
          <cell r="I104">
            <v>432</v>
          </cell>
          <cell r="J104" t="str">
            <v>475х260х80</v>
          </cell>
          <cell r="K104" t="str">
            <v>560x275x110</v>
          </cell>
          <cell r="L104">
            <v>3100</v>
          </cell>
          <cell r="M104">
            <v>3400</v>
          </cell>
          <cell r="N104" t="str">
            <v>Экструдированный алюминиевый профиль (анодированный), прозрачное минеральное стекло**</v>
          </cell>
          <cell r="O104" t="str">
            <v xml:space="preserve"> -60°...+50° С</v>
          </cell>
          <cell r="P104" t="str">
            <v>100 000 ч.</v>
          </cell>
          <cell r="Q104" t="str">
            <v>4000К</v>
          </cell>
          <cell r="R104" t="str">
            <v>3 года</v>
          </cell>
          <cell r="S104">
            <v>0</v>
          </cell>
          <cell r="T104">
            <v>0</v>
          </cell>
          <cell r="U104">
            <v>6800</v>
          </cell>
          <cell r="V104">
            <v>7480</v>
          </cell>
          <cell r="W104">
            <v>9725</v>
          </cell>
          <cell r="X104">
            <v>10700</v>
          </cell>
          <cell r="Y104">
            <v>0</v>
          </cell>
          <cell r="Z104">
            <v>0</v>
          </cell>
          <cell r="AA104">
            <v>0</v>
          </cell>
          <cell r="AB104">
            <v>9022</v>
          </cell>
        </row>
        <row r="105">
          <cell r="A105" t="str">
            <v>VRN-UNE-160D-G40K67-U90</v>
          </cell>
          <cell r="B105">
            <v>160</v>
          </cell>
          <cell r="C105">
            <v>22400</v>
          </cell>
          <cell r="D105" t="str">
            <v>176-264В AС</v>
          </cell>
          <cell r="E105">
            <v>0.95</v>
          </cell>
          <cell r="F105" t="str">
            <v>Л (полуширокая)</v>
          </cell>
          <cell r="G105">
            <v>67</v>
          </cell>
          <cell r="H105" t="str">
            <v>Samsung LM281</v>
          </cell>
          <cell r="I105">
            <v>432</v>
          </cell>
          <cell r="J105" t="str">
            <v>475х245х150</v>
          </cell>
          <cell r="K105" t="str">
            <v>500х180х180</v>
          </cell>
          <cell r="L105">
            <v>3200</v>
          </cell>
          <cell r="M105">
            <v>3500</v>
          </cell>
          <cell r="N105" t="str">
            <v>Экструдированный алюминиевый профиль (анодированный), прозрачное минеральное стекло**</v>
          </cell>
          <cell r="O105" t="str">
            <v xml:space="preserve"> -60°...+50° С</v>
          </cell>
          <cell r="P105" t="str">
            <v>100 000 ч.</v>
          </cell>
          <cell r="Q105" t="str">
            <v>4000К</v>
          </cell>
          <cell r="R105" t="str">
            <v>3 года</v>
          </cell>
          <cell r="S105">
            <v>0</v>
          </cell>
          <cell r="T105">
            <v>0</v>
          </cell>
          <cell r="U105">
            <v>6800</v>
          </cell>
          <cell r="V105">
            <v>7480</v>
          </cell>
          <cell r="W105">
            <v>9725</v>
          </cell>
          <cell r="X105">
            <v>10700</v>
          </cell>
          <cell r="Y105">
            <v>0</v>
          </cell>
          <cell r="Z105">
            <v>0</v>
          </cell>
          <cell r="AA105">
            <v>0</v>
          </cell>
          <cell r="AB105">
            <v>9023</v>
          </cell>
        </row>
        <row r="106">
          <cell r="A106" t="str">
            <v>VRN-UNE-160D-G40K67-K90</v>
          </cell>
          <cell r="B106">
            <v>160</v>
          </cell>
          <cell r="C106">
            <v>22400</v>
          </cell>
          <cell r="D106" t="str">
            <v>176-264В AС</v>
          </cell>
          <cell r="E106">
            <v>0.95</v>
          </cell>
          <cell r="F106" t="str">
            <v>Л (полуширокая)</v>
          </cell>
          <cell r="G106">
            <v>67</v>
          </cell>
          <cell r="H106" t="str">
            <v>Samsung LM281</v>
          </cell>
          <cell r="I106">
            <v>432</v>
          </cell>
          <cell r="J106" t="str">
            <v>475х220х110</v>
          </cell>
          <cell r="K106" t="str">
            <v>500х180х180</v>
          </cell>
          <cell r="L106">
            <v>3100</v>
          </cell>
          <cell r="M106">
            <v>3400</v>
          </cell>
          <cell r="N106" t="str">
            <v>Экструдированный алюминиевый профиль (анодированный), прозрачное минеральное стекло**</v>
          </cell>
          <cell r="O106" t="str">
            <v xml:space="preserve"> -60°...+50° С</v>
          </cell>
          <cell r="P106" t="str">
            <v>100 000 ч.</v>
          </cell>
          <cell r="Q106" t="str">
            <v>4000К</v>
          </cell>
          <cell r="R106" t="str">
            <v>3 года</v>
          </cell>
          <cell r="S106">
            <v>0</v>
          </cell>
          <cell r="T106">
            <v>0</v>
          </cell>
          <cell r="U106">
            <v>6800</v>
          </cell>
          <cell r="V106">
            <v>7480</v>
          </cell>
          <cell r="W106">
            <v>9725</v>
          </cell>
          <cell r="X106">
            <v>10700</v>
          </cell>
          <cell r="Y106">
            <v>0</v>
          </cell>
          <cell r="Z106">
            <v>0</v>
          </cell>
          <cell r="AA106">
            <v>0</v>
          </cell>
          <cell r="AB106">
            <v>9024</v>
          </cell>
        </row>
        <row r="107">
          <cell r="A107" t="str">
            <v>VRN-UNE-192D-G40K67-U</v>
          </cell>
          <cell r="B107">
            <v>192</v>
          </cell>
          <cell r="C107">
            <v>26880</v>
          </cell>
          <cell r="D107" t="str">
            <v>176-264В AС</v>
          </cell>
          <cell r="E107">
            <v>0.95</v>
          </cell>
          <cell r="F107" t="str">
            <v>Д (косинусная)</v>
          </cell>
          <cell r="G107">
            <v>67</v>
          </cell>
          <cell r="H107" t="str">
            <v>Samsung LM281</v>
          </cell>
          <cell r="I107">
            <v>528</v>
          </cell>
          <cell r="J107" t="str">
            <v>535х210х135</v>
          </cell>
          <cell r="K107" t="str">
            <v>560x215x140</v>
          </cell>
          <cell r="L107">
            <v>3600</v>
          </cell>
          <cell r="M107">
            <v>3850</v>
          </cell>
          <cell r="N107" t="str">
            <v>Экструдированный алюминиевый профиль (анодированный), прозрачное минеральное стекло**</v>
          </cell>
          <cell r="O107" t="str">
            <v xml:space="preserve"> -60°...+50° С</v>
          </cell>
          <cell r="P107" t="str">
            <v>100 000 ч.</v>
          </cell>
          <cell r="Q107" t="str">
            <v>4000К</v>
          </cell>
          <cell r="R107" t="str">
            <v>3 года</v>
          </cell>
          <cell r="S107">
            <v>0</v>
          </cell>
          <cell r="T107">
            <v>0</v>
          </cell>
          <cell r="U107">
            <v>7200</v>
          </cell>
          <cell r="V107">
            <v>7920</v>
          </cell>
          <cell r="W107">
            <v>10295</v>
          </cell>
          <cell r="X107">
            <v>11325</v>
          </cell>
          <cell r="Y107">
            <v>0</v>
          </cell>
          <cell r="Z107">
            <v>0</v>
          </cell>
          <cell r="AA107">
            <v>0</v>
          </cell>
          <cell r="AB107">
            <v>9031</v>
          </cell>
        </row>
        <row r="108">
          <cell r="A108" t="str">
            <v>VRN-UNE-192D-G40K67-K</v>
          </cell>
          <cell r="B108">
            <v>192</v>
          </cell>
          <cell r="C108">
            <v>26880</v>
          </cell>
          <cell r="D108" t="str">
            <v>176-264В AС</v>
          </cell>
          <cell r="E108">
            <v>0.95</v>
          </cell>
          <cell r="F108" t="str">
            <v>Д (косинусная)</v>
          </cell>
          <cell r="G108">
            <v>67</v>
          </cell>
          <cell r="H108" t="str">
            <v>Samsung LM281</v>
          </cell>
          <cell r="I108">
            <v>528</v>
          </cell>
          <cell r="J108" t="str">
            <v>535х260х80</v>
          </cell>
          <cell r="K108" t="str">
            <v>560x215x140</v>
          </cell>
          <cell r="L108">
            <v>3600</v>
          </cell>
          <cell r="M108">
            <v>3900</v>
          </cell>
          <cell r="N108" t="str">
            <v>Экструдированный алюминиевый профиль (анодированный), прозрачное минеральное стекло**</v>
          </cell>
          <cell r="O108" t="str">
            <v xml:space="preserve"> -60°...+50° С</v>
          </cell>
          <cell r="P108" t="str">
            <v>100 000 ч.</v>
          </cell>
          <cell r="Q108" t="str">
            <v>4000К</v>
          </cell>
          <cell r="R108" t="str">
            <v>3 года</v>
          </cell>
          <cell r="S108">
            <v>0</v>
          </cell>
          <cell r="T108">
            <v>0</v>
          </cell>
          <cell r="U108">
            <v>7200</v>
          </cell>
          <cell r="V108">
            <v>7920</v>
          </cell>
          <cell r="W108">
            <v>10295</v>
          </cell>
          <cell r="X108">
            <v>11325</v>
          </cell>
          <cell r="Y108">
            <v>0</v>
          </cell>
          <cell r="Z108">
            <v>0</v>
          </cell>
          <cell r="AA108">
            <v>0</v>
          </cell>
          <cell r="AB108">
            <v>9032</v>
          </cell>
        </row>
        <row r="109">
          <cell r="A109" t="str">
            <v>VRN-UNE-192D-G40K67-U90</v>
          </cell>
          <cell r="B109">
            <v>192</v>
          </cell>
          <cell r="C109">
            <v>26880</v>
          </cell>
          <cell r="D109" t="str">
            <v>176-264В AС</v>
          </cell>
          <cell r="E109">
            <v>0.95</v>
          </cell>
          <cell r="F109" t="str">
            <v>Л (полуширокая)</v>
          </cell>
          <cell r="G109">
            <v>67</v>
          </cell>
          <cell r="H109" t="str">
            <v>Samsung LM281</v>
          </cell>
          <cell r="I109">
            <v>528</v>
          </cell>
          <cell r="J109" t="str">
            <v>535х245х150</v>
          </cell>
          <cell r="K109" t="str">
            <v>560х180х180</v>
          </cell>
          <cell r="L109">
            <v>3500</v>
          </cell>
          <cell r="M109">
            <v>3900</v>
          </cell>
          <cell r="N109" t="str">
            <v>Экструдированный алюминиевый профиль (анодированный), прозрачное минеральное стекло**</v>
          </cell>
          <cell r="O109" t="str">
            <v xml:space="preserve"> -60°...+50° С</v>
          </cell>
          <cell r="P109" t="str">
            <v>100 000 ч.</v>
          </cell>
          <cell r="Q109" t="str">
            <v>4000К</v>
          </cell>
          <cell r="R109" t="str">
            <v>3 года</v>
          </cell>
          <cell r="S109">
            <v>0</v>
          </cell>
          <cell r="T109">
            <v>0</v>
          </cell>
          <cell r="U109">
            <v>7200</v>
          </cell>
          <cell r="V109">
            <v>7920</v>
          </cell>
          <cell r="W109">
            <v>10295</v>
          </cell>
          <cell r="X109">
            <v>11325</v>
          </cell>
          <cell r="Y109">
            <v>0</v>
          </cell>
          <cell r="Z109">
            <v>0</v>
          </cell>
          <cell r="AA109">
            <v>0</v>
          </cell>
          <cell r="AB109">
            <v>9034</v>
          </cell>
        </row>
        <row r="110">
          <cell r="A110" t="str">
            <v>VRN-UNE-192D-G40K67-K90</v>
          </cell>
          <cell r="B110">
            <v>192</v>
          </cell>
          <cell r="C110">
            <v>26880</v>
          </cell>
          <cell r="D110" t="str">
            <v>176-264В AС</v>
          </cell>
          <cell r="E110">
            <v>0.95</v>
          </cell>
          <cell r="F110" t="str">
            <v>Л (полуширокая)</v>
          </cell>
          <cell r="G110">
            <v>67</v>
          </cell>
          <cell r="H110" t="str">
            <v>Samsung LM281</v>
          </cell>
          <cell r="I110">
            <v>528</v>
          </cell>
          <cell r="J110" t="str">
            <v>535х220х110</v>
          </cell>
          <cell r="K110" t="str">
            <v>560x180x180</v>
          </cell>
          <cell r="L110">
            <v>3500</v>
          </cell>
          <cell r="M110">
            <v>3900</v>
          </cell>
          <cell r="N110" t="str">
            <v>Экструдированный алюминиевый профиль (анодированный), прозрачное минеральное стекло**</v>
          </cell>
          <cell r="O110" t="str">
            <v xml:space="preserve"> -60°...+50° С</v>
          </cell>
          <cell r="P110" t="str">
            <v>100 000 ч.</v>
          </cell>
          <cell r="Q110" t="str">
            <v>4000К</v>
          </cell>
          <cell r="R110" t="str">
            <v>3 года</v>
          </cell>
          <cell r="S110">
            <v>0</v>
          </cell>
          <cell r="T110">
            <v>0</v>
          </cell>
          <cell r="U110">
            <v>7200</v>
          </cell>
          <cell r="V110">
            <v>7920</v>
          </cell>
          <cell r="W110">
            <v>10295</v>
          </cell>
          <cell r="X110">
            <v>11325</v>
          </cell>
          <cell r="Y110">
            <v>0</v>
          </cell>
          <cell r="Z110">
            <v>0</v>
          </cell>
          <cell r="AA110">
            <v>0</v>
          </cell>
          <cell r="AB110">
            <v>9033</v>
          </cell>
        </row>
        <row r="111">
          <cell r="A111" t="str">
            <v>VRN-UNE-248D-G40K67-U</v>
          </cell>
          <cell r="B111">
            <v>248</v>
          </cell>
          <cell r="C111">
            <v>34720</v>
          </cell>
          <cell r="D111" t="str">
            <v>176-264В AС</v>
          </cell>
          <cell r="E111">
            <v>0.95</v>
          </cell>
          <cell r="F111" t="str">
            <v>Д (косинусная)</v>
          </cell>
          <cell r="G111">
            <v>67</v>
          </cell>
          <cell r="H111" t="str">
            <v>Samsung LM281</v>
          </cell>
          <cell r="I111">
            <v>672</v>
          </cell>
          <cell r="J111" t="str">
            <v>635х210х135</v>
          </cell>
          <cell r="K111" t="str">
            <v>650x215x140</v>
          </cell>
          <cell r="L111">
            <v>4700</v>
          </cell>
          <cell r="M111">
            <v>5000</v>
          </cell>
          <cell r="N111" t="str">
            <v>Экструдированный алюминиевый профиль (анодированный), прозрачное минеральное стекло**</v>
          </cell>
          <cell r="O111" t="str">
            <v xml:space="preserve"> -60°...+50° С</v>
          </cell>
          <cell r="P111" t="str">
            <v>100 000 ч.</v>
          </cell>
          <cell r="Q111" t="str">
            <v>4000К</v>
          </cell>
          <cell r="R111" t="str">
            <v>3 года</v>
          </cell>
          <cell r="S111">
            <v>0</v>
          </cell>
          <cell r="T111">
            <v>0</v>
          </cell>
          <cell r="U111">
            <v>8700</v>
          </cell>
          <cell r="V111">
            <v>9570</v>
          </cell>
          <cell r="W111">
            <v>12440</v>
          </cell>
          <cell r="X111">
            <v>13685</v>
          </cell>
          <cell r="Y111">
            <v>0</v>
          </cell>
          <cell r="Z111">
            <v>0</v>
          </cell>
          <cell r="AA111">
            <v>0</v>
          </cell>
          <cell r="AB111">
            <v>9037</v>
          </cell>
        </row>
        <row r="112">
          <cell r="A112" t="str">
            <v>VRN-UNE-248D-G40K67-K</v>
          </cell>
          <cell r="B112">
            <v>248</v>
          </cell>
          <cell r="C112">
            <v>34720</v>
          </cell>
          <cell r="D112" t="str">
            <v>176-264В AС</v>
          </cell>
          <cell r="E112">
            <v>0.95</v>
          </cell>
          <cell r="F112" t="str">
            <v>Д (косинусная)</v>
          </cell>
          <cell r="G112">
            <v>67</v>
          </cell>
          <cell r="H112" t="str">
            <v>Samsung LM281</v>
          </cell>
          <cell r="I112">
            <v>672</v>
          </cell>
          <cell r="J112" t="str">
            <v>635х260х80</v>
          </cell>
          <cell r="K112" t="str">
            <v>650х275х110</v>
          </cell>
          <cell r="L112">
            <v>4700</v>
          </cell>
          <cell r="M112">
            <v>5000</v>
          </cell>
          <cell r="N112" t="str">
            <v>Экструдированный алюминиевый профиль (анодированный), прозрачное минеральное стекло**</v>
          </cell>
          <cell r="O112" t="str">
            <v xml:space="preserve"> -60°...+50° С</v>
          </cell>
          <cell r="P112" t="str">
            <v>100 000 ч.</v>
          </cell>
          <cell r="Q112" t="str">
            <v>4000К</v>
          </cell>
          <cell r="R112" t="str">
            <v>3 года</v>
          </cell>
          <cell r="S112">
            <v>0</v>
          </cell>
          <cell r="T112">
            <v>0</v>
          </cell>
          <cell r="U112">
            <v>8700</v>
          </cell>
          <cell r="V112">
            <v>9570</v>
          </cell>
          <cell r="W112">
            <v>12440</v>
          </cell>
          <cell r="X112">
            <v>13685</v>
          </cell>
          <cell r="Y112">
            <v>0</v>
          </cell>
          <cell r="Z112">
            <v>0</v>
          </cell>
          <cell r="AA112">
            <v>0</v>
          </cell>
          <cell r="AB112">
            <v>9038</v>
          </cell>
        </row>
        <row r="113">
          <cell r="A113" t="str">
            <v>VRN-UNE-248D-G40K67-U90</v>
          </cell>
          <cell r="B113">
            <v>248</v>
          </cell>
          <cell r="C113">
            <v>34720</v>
          </cell>
          <cell r="D113" t="str">
            <v>176-264В AС</v>
          </cell>
          <cell r="E113">
            <v>0.95</v>
          </cell>
          <cell r="F113" t="str">
            <v>Л (полуширокая)</v>
          </cell>
          <cell r="G113">
            <v>67</v>
          </cell>
          <cell r="H113" t="str">
            <v>Samsung LM281</v>
          </cell>
          <cell r="I113">
            <v>672</v>
          </cell>
          <cell r="J113" t="str">
            <v>635х245х150</v>
          </cell>
          <cell r="K113" t="str">
            <v>650х180х180</v>
          </cell>
          <cell r="L113">
            <v>4600</v>
          </cell>
          <cell r="M113">
            <v>4900</v>
          </cell>
          <cell r="N113" t="str">
            <v>Экструдированный алюминиевый профиль (анодированный), прозрачное минеральное стекло**</v>
          </cell>
          <cell r="O113" t="str">
            <v xml:space="preserve"> -60°...+50° С</v>
          </cell>
          <cell r="P113" t="str">
            <v>100 000 ч.</v>
          </cell>
          <cell r="Q113" t="str">
            <v>4000К</v>
          </cell>
          <cell r="R113" t="str">
            <v>3 года</v>
          </cell>
          <cell r="S113">
            <v>0</v>
          </cell>
          <cell r="T113">
            <v>0</v>
          </cell>
          <cell r="U113">
            <v>8700</v>
          </cell>
          <cell r="V113">
            <v>9570</v>
          </cell>
          <cell r="W113">
            <v>12440</v>
          </cell>
          <cell r="X113">
            <v>13685</v>
          </cell>
          <cell r="Y113">
            <v>0</v>
          </cell>
          <cell r="Z113">
            <v>0</v>
          </cell>
          <cell r="AA113">
            <v>0</v>
          </cell>
          <cell r="AB113">
            <v>9039</v>
          </cell>
        </row>
        <row r="114">
          <cell r="A114" t="str">
            <v>VRN-UNE-248D-G40K67-K90</v>
          </cell>
          <cell r="B114">
            <v>248</v>
          </cell>
          <cell r="C114">
            <v>34720</v>
          </cell>
          <cell r="D114" t="str">
            <v>176-264В AС</v>
          </cell>
          <cell r="E114">
            <v>0.95</v>
          </cell>
          <cell r="F114" t="str">
            <v>Л (полуширокая)</v>
          </cell>
          <cell r="G114">
            <v>67</v>
          </cell>
          <cell r="H114" t="str">
            <v>Samsung LM281</v>
          </cell>
          <cell r="I114">
            <v>672</v>
          </cell>
          <cell r="J114" t="str">
            <v>635х220х110</v>
          </cell>
          <cell r="K114" t="str">
            <v>650х180х180</v>
          </cell>
          <cell r="L114">
            <v>4700</v>
          </cell>
          <cell r="M114">
            <v>5000</v>
          </cell>
          <cell r="N114" t="str">
            <v>Экструдированный алюминиевый профиль (анодированный), прозрачное минеральное стекло**</v>
          </cell>
          <cell r="O114" t="str">
            <v xml:space="preserve"> -60°...+50° С</v>
          </cell>
          <cell r="P114" t="str">
            <v>100 000 ч.</v>
          </cell>
          <cell r="Q114" t="str">
            <v>4000К</v>
          </cell>
          <cell r="R114" t="str">
            <v>3 года</v>
          </cell>
          <cell r="S114">
            <v>0</v>
          </cell>
          <cell r="T114">
            <v>0</v>
          </cell>
          <cell r="U114">
            <v>8700</v>
          </cell>
          <cell r="V114">
            <v>9570</v>
          </cell>
          <cell r="W114">
            <v>12440</v>
          </cell>
          <cell r="X114">
            <v>13685</v>
          </cell>
          <cell r="Y114">
            <v>0</v>
          </cell>
          <cell r="Z114">
            <v>0</v>
          </cell>
          <cell r="AA114">
            <v>0</v>
          </cell>
          <cell r="AB114">
            <v>9040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</row>
        <row r="116">
          <cell r="A116" t="str">
            <v>VRN-UNE-96T-G40K67-U</v>
          </cell>
          <cell r="B116">
            <v>96</v>
          </cell>
          <cell r="C116">
            <v>13440</v>
          </cell>
          <cell r="D116" t="str">
            <v>176-264В AС</v>
          </cell>
          <cell r="E116">
            <v>0.95</v>
          </cell>
          <cell r="F116" t="str">
            <v>Д (косинусная)</v>
          </cell>
          <cell r="G116">
            <v>67</v>
          </cell>
          <cell r="H116" t="str">
            <v>Samsung LM281</v>
          </cell>
          <cell r="I116">
            <v>252</v>
          </cell>
          <cell r="J116" t="str">
            <v>235х320х135</v>
          </cell>
          <cell r="K116" t="str">
            <v>250x350x140</v>
          </cell>
          <cell r="L116">
            <v>2600</v>
          </cell>
          <cell r="M116">
            <v>2800</v>
          </cell>
          <cell r="N116" t="str">
            <v>Экструдированный алюминиевый профиль (анодированный), прозрачное минеральное стекло**</v>
          </cell>
          <cell r="O116" t="str">
            <v xml:space="preserve"> -60°...+50° С</v>
          </cell>
          <cell r="P116" t="str">
            <v>100 000 ч</v>
          </cell>
          <cell r="Q116" t="str">
            <v>4000К</v>
          </cell>
          <cell r="R116" t="str">
            <v>3 года</v>
          </cell>
          <cell r="S116">
            <v>0</v>
          </cell>
          <cell r="T116">
            <v>0</v>
          </cell>
          <cell r="U116">
            <v>5250</v>
          </cell>
          <cell r="V116">
            <v>5775</v>
          </cell>
          <cell r="W116">
            <v>7510</v>
          </cell>
          <cell r="X116">
            <v>8260</v>
          </cell>
          <cell r="Y116">
            <v>0</v>
          </cell>
          <cell r="Z116">
            <v>0</v>
          </cell>
          <cell r="AA116">
            <v>0</v>
          </cell>
          <cell r="AB116">
            <v>9053</v>
          </cell>
        </row>
        <row r="117">
          <cell r="A117" t="str">
            <v>VRN-UNE-96T-G40K67-K</v>
          </cell>
          <cell r="B117">
            <v>96</v>
          </cell>
          <cell r="C117">
            <v>13440</v>
          </cell>
          <cell r="D117" t="str">
            <v>176-264В AС</v>
          </cell>
          <cell r="E117">
            <v>0.95</v>
          </cell>
          <cell r="F117" t="str">
            <v>Д (косинусная)</v>
          </cell>
          <cell r="G117">
            <v>67</v>
          </cell>
          <cell r="H117" t="str">
            <v>Samsung LM281</v>
          </cell>
          <cell r="I117">
            <v>252</v>
          </cell>
          <cell r="J117" t="str">
            <v>235х320х120</v>
          </cell>
          <cell r="K117" t="str">
            <v>250х350х140</v>
          </cell>
          <cell r="L117">
            <v>2550</v>
          </cell>
          <cell r="M117">
            <v>2750</v>
          </cell>
          <cell r="N117" t="str">
            <v>Экструдированный алюминиевый профиль (анодированный), прозрачное минеральное стекло**</v>
          </cell>
          <cell r="O117" t="str">
            <v xml:space="preserve"> -60°...+50° С</v>
          </cell>
          <cell r="P117" t="str">
            <v>100 000 ч</v>
          </cell>
          <cell r="Q117" t="str">
            <v>4000К</v>
          </cell>
          <cell r="R117" t="str">
            <v>3 года</v>
          </cell>
          <cell r="S117">
            <v>0</v>
          </cell>
          <cell r="T117">
            <v>0</v>
          </cell>
          <cell r="U117">
            <v>5250</v>
          </cell>
          <cell r="V117">
            <v>5775</v>
          </cell>
          <cell r="W117">
            <v>7510</v>
          </cell>
          <cell r="X117">
            <v>8260</v>
          </cell>
          <cell r="Y117">
            <v>0</v>
          </cell>
          <cell r="Z117">
            <v>0</v>
          </cell>
          <cell r="AA117">
            <v>0</v>
          </cell>
          <cell r="AB117">
            <v>9061</v>
          </cell>
        </row>
        <row r="118">
          <cell r="A118" t="str">
            <v>VRN-UNE-96T-G40K67-U90</v>
          </cell>
          <cell r="B118">
            <v>96</v>
          </cell>
          <cell r="C118">
            <v>13440</v>
          </cell>
          <cell r="D118" t="str">
            <v>176-264В AС</v>
          </cell>
          <cell r="E118">
            <v>0.95</v>
          </cell>
          <cell r="F118" t="str">
            <v>Л (полуширокая)</v>
          </cell>
          <cell r="G118">
            <v>67</v>
          </cell>
          <cell r="H118" t="str">
            <v>Samsung LM281</v>
          </cell>
          <cell r="I118">
            <v>252</v>
          </cell>
          <cell r="J118" t="str">
            <v>235х325х135</v>
          </cell>
          <cell r="K118" t="str">
            <v>250x310x140</v>
          </cell>
          <cell r="L118">
            <v>2400</v>
          </cell>
          <cell r="M118">
            <v>2650</v>
          </cell>
          <cell r="N118" t="str">
            <v>Экструдированный алюминиевый профиль (анодированный), прозрачное минеральное стекло**</v>
          </cell>
          <cell r="O118" t="str">
            <v xml:space="preserve"> -60°...+50° С</v>
          </cell>
          <cell r="P118" t="str">
            <v>100 000 ч</v>
          </cell>
          <cell r="Q118" t="str">
            <v>4000К</v>
          </cell>
          <cell r="R118" t="str">
            <v>3 года</v>
          </cell>
          <cell r="S118">
            <v>0</v>
          </cell>
          <cell r="T118">
            <v>0</v>
          </cell>
          <cell r="U118">
            <v>5250</v>
          </cell>
          <cell r="V118">
            <v>5775</v>
          </cell>
          <cell r="W118">
            <v>7510</v>
          </cell>
          <cell r="X118">
            <v>8260</v>
          </cell>
          <cell r="Y118">
            <v>0</v>
          </cell>
          <cell r="Z118">
            <v>0</v>
          </cell>
          <cell r="AA118">
            <v>0</v>
          </cell>
          <cell r="AB118">
            <v>9057</v>
          </cell>
        </row>
        <row r="119">
          <cell r="A119" t="str">
            <v>VRN-UNE-96T-G40K67-K90</v>
          </cell>
          <cell r="B119">
            <v>96</v>
          </cell>
          <cell r="C119">
            <v>13440</v>
          </cell>
          <cell r="D119" t="str">
            <v>176-264В AС</v>
          </cell>
          <cell r="E119">
            <v>0.95</v>
          </cell>
          <cell r="F119" t="str">
            <v>Л (полуширокая)</v>
          </cell>
          <cell r="G119">
            <v>67</v>
          </cell>
          <cell r="H119" t="str">
            <v>Samsung LM281</v>
          </cell>
          <cell r="I119">
            <v>252</v>
          </cell>
          <cell r="J119" t="str">
            <v>235х325х130</v>
          </cell>
          <cell r="K119" t="str">
            <v>250x350x140</v>
          </cell>
          <cell r="L119">
            <v>2450</v>
          </cell>
          <cell r="M119">
            <v>2700</v>
          </cell>
          <cell r="N119" t="str">
            <v>Экструдированный алюминиевый профиль (анодированный), прозрачное минеральное стекло**</v>
          </cell>
          <cell r="O119" t="str">
            <v xml:space="preserve"> -60°...+50° С</v>
          </cell>
          <cell r="P119" t="str">
            <v>100 000 ч</v>
          </cell>
          <cell r="Q119" t="str">
            <v>4000К</v>
          </cell>
          <cell r="R119" t="str">
            <v>3 года</v>
          </cell>
          <cell r="S119">
            <v>0</v>
          </cell>
          <cell r="T119">
            <v>0</v>
          </cell>
          <cell r="U119">
            <v>5250</v>
          </cell>
          <cell r="V119">
            <v>5775</v>
          </cell>
          <cell r="W119">
            <v>7510</v>
          </cell>
          <cell r="X119">
            <v>8260</v>
          </cell>
          <cell r="Y119">
            <v>0</v>
          </cell>
          <cell r="Z119">
            <v>0</v>
          </cell>
          <cell r="AA119">
            <v>0</v>
          </cell>
          <cell r="AB119">
            <v>9065</v>
          </cell>
        </row>
        <row r="120">
          <cell r="A120" t="str">
            <v>VRN-UNE-144T-G40K67-U</v>
          </cell>
          <cell r="B120">
            <v>144</v>
          </cell>
          <cell r="C120">
            <v>20160</v>
          </cell>
          <cell r="D120" t="str">
            <v>176-264В AС</v>
          </cell>
          <cell r="E120">
            <v>0.95</v>
          </cell>
          <cell r="F120" t="str">
            <v>Д (косинусная)</v>
          </cell>
          <cell r="G120">
            <v>67</v>
          </cell>
          <cell r="H120" t="str">
            <v>Samsung LM281</v>
          </cell>
          <cell r="I120">
            <v>396</v>
          </cell>
          <cell r="J120" t="str">
            <v>285х320х135</v>
          </cell>
          <cell r="K120" t="str">
            <v>300x350x110</v>
          </cell>
          <cell r="L120">
            <v>3200</v>
          </cell>
          <cell r="M120">
            <v>3400</v>
          </cell>
          <cell r="N120" t="str">
            <v>Экструдированный алюминиевый профиль (анодированный), прозрачное минеральное стекло**</v>
          </cell>
          <cell r="O120" t="str">
            <v xml:space="preserve"> -60°...+50° С</v>
          </cell>
          <cell r="P120" t="str">
            <v>100 000 ч</v>
          </cell>
          <cell r="Q120" t="str">
            <v>4000К</v>
          </cell>
          <cell r="R120" t="str">
            <v>3 года</v>
          </cell>
          <cell r="S120">
            <v>0</v>
          </cell>
          <cell r="T120">
            <v>0</v>
          </cell>
          <cell r="U120">
            <v>5850</v>
          </cell>
          <cell r="V120">
            <v>6435</v>
          </cell>
          <cell r="W120">
            <v>8365</v>
          </cell>
          <cell r="X120">
            <v>9200</v>
          </cell>
          <cell r="Y120">
            <v>0</v>
          </cell>
          <cell r="Z120">
            <v>0</v>
          </cell>
          <cell r="AA120">
            <v>0</v>
          </cell>
          <cell r="AB120">
            <v>9054</v>
          </cell>
        </row>
        <row r="121">
          <cell r="A121" t="str">
            <v>VRN-UNE-144T-G40K67-K</v>
          </cell>
          <cell r="B121">
            <v>144</v>
          </cell>
          <cell r="C121">
            <v>20160</v>
          </cell>
          <cell r="D121" t="str">
            <v>176-264В AС</v>
          </cell>
          <cell r="E121">
            <v>0.95</v>
          </cell>
          <cell r="F121" t="str">
            <v>Д (косинусная)</v>
          </cell>
          <cell r="G121">
            <v>67</v>
          </cell>
          <cell r="H121" t="str">
            <v>Samsung LM281</v>
          </cell>
          <cell r="I121">
            <v>396</v>
          </cell>
          <cell r="J121" t="str">
            <v>285х320х120</v>
          </cell>
          <cell r="K121" t="str">
            <v>300x350x140</v>
          </cell>
          <cell r="L121">
            <v>3200</v>
          </cell>
          <cell r="M121">
            <v>3400</v>
          </cell>
          <cell r="N121" t="str">
            <v>Экструдированный алюминиевый профиль (анодированный), прозрачное минеральное стекло**</v>
          </cell>
          <cell r="O121" t="str">
            <v xml:space="preserve"> -60°...+50° С</v>
          </cell>
          <cell r="P121" t="str">
            <v>100 000 ч</v>
          </cell>
          <cell r="Q121" t="str">
            <v>4000К</v>
          </cell>
          <cell r="R121" t="str">
            <v>3 года</v>
          </cell>
          <cell r="S121">
            <v>0</v>
          </cell>
          <cell r="T121">
            <v>0</v>
          </cell>
          <cell r="U121">
            <v>5850</v>
          </cell>
          <cell r="V121">
            <v>6435</v>
          </cell>
          <cell r="W121">
            <v>8365</v>
          </cell>
          <cell r="X121">
            <v>9200</v>
          </cell>
          <cell r="Y121">
            <v>0</v>
          </cell>
          <cell r="Z121">
            <v>0</v>
          </cell>
          <cell r="AA121">
            <v>0</v>
          </cell>
          <cell r="AB121">
            <v>9062</v>
          </cell>
        </row>
        <row r="122">
          <cell r="A122" t="str">
            <v>VRN-UNE-144T-G40K67-U90</v>
          </cell>
          <cell r="B122">
            <v>144</v>
          </cell>
          <cell r="C122">
            <v>20160</v>
          </cell>
          <cell r="D122" t="str">
            <v>176-264В AС</v>
          </cell>
          <cell r="E122">
            <v>0.95</v>
          </cell>
          <cell r="F122" t="str">
            <v>Л (полуширокая)</v>
          </cell>
          <cell r="G122">
            <v>67</v>
          </cell>
          <cell r="H122" t="str">
            <v>Samsung LM281</v>
          </cell>
          <cell r="I122">
            <v>396</v>
          </cell>
          <cell r="J122" t="str">
            <v>285х325х135</v>
          </cell>
          <cell r="K122" t="str">
            <v>300х350х140</v>
          </cell>
          <cell r="L122">
            <v>3150</v>
          </cell>
          <cell r="M122">
            <v>3400</v>
          </cell>
          <cell r="N122" t="str">
            <v>Экструдированный алюминиевый профиль (анодированный), прозрачное минеральное стекло**</v>
          </cell>
          <cell r="O122" t="str">
            <v xml:space="preserve"> -60°...+50° С</v>
          </cell>
          <cell r="P122" t="str">
            <v>100 000 ч</v>
          </cell>
          <cell r="Q122" t="str">
            <v>4000К</v>
          </cell>
          <cell r="R122" t="str">
            <v>3 года</v>
          </cell>
          <cell r="S122">
            <v>0</v>
          </cell>
          <cell r="T122">
            <v>0</v>
          </cell>
          <cell r="U122">
            <v>5850</v>
          </cell>
          <cell r="V122">
            <v>6435</v>
          </cell>
          <cell r="W122">
            <v>8365</v>
          </cell>
          <cell r="X122">
            <v>9200</v>
          </cell>
          <cell r="Y122">
            <v>0</v>
          </cell>
          <cell r="Z122">
            <v>0</v>
          </cell>
          <cell r="AA122">
            <v>0</v>
          </cell>
          <cell r="AB122">
            <v>9058</v>
          </cell>
        </row>
        <row r="123">
          <cell r="A123" t="str">
            <v>VRN-UNE-144T-G40K67-K90</v>
          </cell>
          <cell r="B123">
            <v>144</v>
          </cell>
          <cell r="C123">
            <v>20160</v>
          </cell>
          <cell r="D123" t="str">
            <v>176-264В AС</v>
          </cell>
          <cell r="E123">
            <v>0.95</v>
          </cell>
          <cell r="F123" t="str">
            <v>Л (полуширокая)</v>
          </cell>
          <cell r="G123">
            <v>67</v>
          </cell>
          <cell r="H123" t="str">
            <v>Samsung LM281</v>
          </cell>
          <cell r="I123">
            <v>396</v>
          </cell>
          <cell r="J123" t="str">
            <v>285х325х130</v>
          </cell>
          <cell r="K123" t="str">
            <v>300х350х140</v>
          </cell>
          <cell r="L123">
            <v>3200</v>
          </cell>
          <cell r="M123">
            <v>3450</v>
          </cell>
          <cell r="N123" t="str">
            <v>Экструдированный алюминиевый профиль (анодированный), прозрачное минеральное стекло**</v>
          </cell>
          <cell r="O123" t="str">
            <v xml:space="preserve"> -60°...+50° С</v>
          </cell>
          <cell r="P123" t="str">
            <v>100 000 ч</v>
          </cell>
          <cell r="Q123" t="str">
            <v>4000К</v>
          </cell>
          <cell r="R123" t="str">
            <v>3 года</v>
          </cell>
          <cell r="S123">
            <v>0</v>
          </cell>
          <cell r="T123">
            <v>0</v>
          </cell>
          <cell r="U123">
            <v>5850</v>
          </cell>
          <cell r="V123">
            <v>6435</v>
          </cell>
          <cell r="W123">
            <v>8365</v>
          </cell>
          <cell r="X123">
            <v>9200</v>
          </cell>
          <cell r="Y123">
            <v>0</v>
          </cell>
          <cell r="Z123">
            <v>0</v>
          </cell>
          <cell r="AA123">
            <v>0</v>
          </cell>
          <cell r="AB123">
            <v>9066</v>
          </cell>
        </row>
        <row r="124">
          <cell r="A124" t="str">
            <v>VRN-UNE-186T-G40K67-U</v>
          </cell>
          <cell r="B124">
            <v>186</v>
          </cell>
          <cell r="C124">
            <v>26040</v>
          </cell>
          <cell r="D124" t="str">
            <v>176-264В AС</v>
          </cell>
          <cell r="E124">
            <v>0.95</v>
          </cell>
          <cell r="F124" t="str">
            <v>Д (косинусная)</v>
          </cell>
          <cell r="G124">
            <v>67</v>
          </cell>
          <cell r="H124" t="str">
            <v>Samsung LM281</v>
          </cell>
          <cell r="I124">
            <v>504</v>
          </cell>
          <cell r="J124" t="str">
            <v>335х320х135</v>
          </cell>
          <cell r="K124" t="str">
            <v>350x340x140</v>
          </cell>
          <cell r="L124">
            <v>3500</v>
          </cell>
          <cell r="M124">
            <v>3700</v>
          </cell>
          <cell r="N124" t="str">
            <v>Экструдированный алюминиевый профиль (анодированный), прозрачное минеральное стекло**</v>
          </cell>
          <cell r="O124" t="str">
            <v xml:space="preserve"> -60°...+50° С</v>
          </cell>
          <cell r="P124" t="str">
            <v>100 000 ч</v>
          </cell>
          <cell r="Q124" t="str">
            <v>4000К</v>
          </cell>
          <cell r="R124" t="str">
            <v>3 года</v>
          </cell>
          <cell r="S124">
            <v>0</v>
          </cell>
          <cell r="T124">
            <v>0</v>
          </cell>
          <cell r="U124">
            <v>6750</v>
          </cell>
          <cell r="V124">
            <v>7425</v>
          </cell>
          <cell r="W124">
            <v>9655</v>
          </cell>
          <cell r="X124">
            <v>10620</v>
          </cell>
          <cell r="Y124">
            <v>0</v>
          </cell>
          <cell r="Z124">
            <v>0</v>
          </cell>
          <cell r="AA124">
            <v>0</v>
          </cell>
          <cell r="AB124">
            <v>9055</v>
          </cell>
        </row>
        <row r="125">
          <cell r="A125" t="str">
            <v>VRN-UNE-186T-G40K67-K</v>
          </cell>
          <cell r="B125">
            <v>186</v>
          </cell>
          <cell r="C125">
            <v>26040</v>
          </cell>
          <cell r="D125" t="str">
            <v>176-264В AС</v>
          </cell>
          <cell r="E125">
            <v>0.95</v>
          </cell>
          <cell r="F125" t="str">
            <v>Д (косинусная)</v>
          </cell>
          <cell r="G125">
            <v>67</v>
          </cell>
          <cell r="H125" t="str">
            <v>Samsung LM281</v>
          </cell>
          <cell r="I125">
            <v>504</v>
          </cell>
          <cell r="J125" t="str">
            <v>335х320х120</v>
          </cell>
          <cell r="K125" t="str">
            <v>350x320x140</v>
          </cell>
          <cell r="L125">
            <v>3550</v>
          </cell>
          <cell r="M125">
            <v>3750</v>
          </cell>
          <cell r="N125" t="str">
            <v>Экструдированный алюминиевый профиль (анодированный), прозрачное минеральное стекло**</v>
          </cell>
          <cell r="O125" t="str">
            <v xml:space="preserve"> -60°...+50° С</v>
          </cell>
          <cell r="P125" t="str">
            <v>100 000 ч</v>
          </cell>
          <cell r="Q125" t="str">
            <v>4000К</v>
          </cell>
          <cell r="R125" t="str">
            <v>3 года</v>
          </cell>
          <cell r="S125">
            <v>0</v>
          </cell>
          <cell r="T125">
            <v>0</v>
          </cell>
          <cell r="U125">
            <v>6750</v>
          </cell>
          <cell r="V125">
            <v>7425</v>
          </cell>
          <cell r="W125">
            <v>9655</v>
          </cell>
          <cell r="X125">
            <v>10620</v>
          </cell>
          <cell r="Y125">
            <v>0</v>
          </cell>
          <cell r="Z125">
            <v>0</v>
          </cell>
          <cell r="AA125">
            <v>0</v>
          </cell>
          <cell r="AB125">
            <v>9063</v>
          </cell>
        </row>
        <row r="126">
          <cell r="A126" t="str">
            <v>VRN-UNE-186T-G40K67-U90</v>
          </cell>
          <cell r="B126">
            <v>186</v>
          </cell>
          <cell r="C126">
            <v>26040</v>
          </cell>
          <cell r="D126" t="str">
            <v>176-264В AС</v>
          </cell>
          <cell r="E126">
            <v>0.95</v>
          </cell>
          <cell r="F126" t="str">
            <v>Л (полуширокая)</v>
          </cell>
          <cell r="G126">
            <v>67</v>
          </cell>
          <cell r="H126" t="str">
            <v>Samsung LM281</v>
          </cell>
          <cell r="I126">
            <v>504</v>
          </cell>
          <cell r="J126" t="str">
            <v>335х325х135</v>
          </cell>
          <cell r="K126" t="str">
            <v>350х320х140</v>
          </cell>
          <cell r="L126">
            <v>3600</v>
          </cell>
          <cell r="M126">
            <v>3850</v>
          </cell>
          <cell r="N126" t="str">
            <v>Экструдированный алюминиевый профиль (анодированный), прозрачное минеральное стекло**</v>
          </cell>
          <cell r="O126" t="str">
            <v xml:space="preserve"> -60°...+50° С</v>
          </cell>
          <cell r="P126" t="str">
            <v>100 000 ч</v>
          </cell>
          <cell r="Q126" t="str">
            <v>4000К</v>
          </cell>
          <cell r="R126" t="str">
            <v>3 года</v>
          </cell>
          <cell r="S126">
            <v>0</v>
          </cell>
          <cell r="T126">
            <v>0</v>
          </cell>
          <cell r="U126">
            <v>6750</v>
          </cell>
          <cell r="V126">
            <v>7425</v>
          </cell>
          <cell r="W126">
            <v>9655</v>
          </cell>
          <cell r="X126">
            <v>10620</v>
          </cell>
          <cell r="Y126">
            <v>0</v>
          </cell>
          <cell r="Z126">
            <v>0</v>
          </cell>
          <cell r="AA126">
            <v>0</v>
          </cell>
          <cell r="AB126">
            <v>9059</v>
          </cell>
        </row>
        <row r="127">
          <cell r="A127" t="str">
            <v>VRN-UNE-186T-G40K67-K90</v>
          </cell>
          <cell r="B127">
            <v>186</v>
          </cell>
          <cell r="C127">
            <v>26040</v>
          </cell>
          <cell r="D127" t="str">
            <v>176-264В AС</v>
          </cell>
          <cell r="E127">
            <v>0.95</v>
          </cell>
          <cell r="F127" t="str">
            <v>Л (полуширокая)</v>
          </cell>
          <cell r="G127">
            <v>67</v>
          </cell>
          <cell r="H127" t="str">
            <v>Samsung LM281</v>
          </cell>
          <cell r="I127">
            <v>504</v>
          </cell>
          <cell r="J127" t="str">
            <v>335х325х130</v>
          </cell>
          <cell r="K127" t="str">
            <v>350x320x140</v>
          </cell>
          <cell r="L127">
            <v>3550</v>
          </cell>
          <cell r="M127">
            <v>3850</v>
          </cell>
          <cell r="N127" t="str">
            <v>Экструдированный алюминиевый профиль (анодированный), прозрачное минеральное стекло**</v>
          </cell>
          <cell r="O127" t="str">
            <v xml:space="preserve"> -60°...+50° С</v>
          </cell>
          <cell r="P127" t="str">
            <v>100 000 ч</v>
          </cell>
          <cell r="Q127" t="str">
            <v>4000К</v>
          </cell>
          <cell r="R127" t="str">
            <v>3 года</v>
          </cell>
          <cell r="S127">
            <v>0</v>
          </cell>
          <cell r="T127">
            <v>0</v>
          </cell>
          <cell r="U127">
            <v>6750</v>
          </cell>
          <cell r="V127">
            <v>7425</v>
          </cell>
          <cell r="W127">
            <v>9655</v>
          </cell>
          <cell r="X127">
            <v>10620</v>
          </cell>
          <cell r="Y127">
            <v>0</v>
          </cell>
          <cell r="Z127">
            <v>0</v>
          </cell>
          <cell r="AA127">
            <v>0</v>
          </cell>
          <cell r="AB127">
            <v>9067</v>
          </cell>
        </row>
        <row r="128">
          <cell r="A128" t="str">
            <v>VRN-UNE-240T-G40K67-U</v>
          </cell>
          <cell r="B128">
            <v>240</v>
          </cell>
          <cell r="C128">
            <v>33600</v>
          </cell>
          <cell r="D128" t="str">
            <v>176-264В AС</v>
          </cell>
          <cell r="E128">
            <v>0.95</v>
          </cell>
          <cell r="F128" t="str">
            <v>Д (косинусная)</v>
          </cell>
          <cell r="G128">
            <v>67</v>
          </cell>
          <cell r="H128" t="str">
            <v>Samsung LM281</v>
          </cell>
          <cell r="I128">
            <v>648</v>
          </cell>
          <cell r="J128" t="str">
            <v>475х320х135</v>
          </cell>
          <cell r="K128" t="str">
            <v>560x320x140</v>
          </cell>
          <cell r="L128">
            <v>4500</v>
          </cell>
          <cell r="M128">
            <v>4800</v>
          </cell>
          <cell r="N128" t="str">
            <v>Экструдированный алюминиевый профиль (анодированный), прозрачное минеральное стекло**</v>
          </cell>
          <cell r="O128" t="str">
            <v xml:space="preserve"> -60°...+50° С</v>
          </cell>
          <cell r="P128" t="str">
            <v>100 000 ч.</v>
          </cell>
          <cell r="Q128" t="str">
            <v>4000К</v>
          </cell>
          <cell r="R128" t="str">
            <v>3 года</v>
          </cell>
          <cell r="S128">
            <v>0</v>
          </cell>
          <cell r="T128">
            <v>0</v>
          </cell>
          <cell r="U128">
            <v>10200</v>
          </cell>
          <cell r="V128">
            <v>11220</v>
          </cell>
          <cell r="W128">
            <v>14585</v>
          </cell>
          <cell r="X128">
            <v>16045</v>
          </cell>
          <cell r="Y128">
            <v>0</v>
          </cell>
          <cell r="Z128">
            <v>0</v>
          </cell>
          <cell r="AA128">
            <v>0</v>
          </cell>
          <cell r="AB128">
            <v>9025</v>
          </cell>
        </row>
        <row r="129">
          <cell r="A129" t="str">
            <v>VRN-UNE-240T-G40K67-K</v>
          </cell>
          <cell r="B129">
            <v>240</v>
          </cell>
          <cell r="C129">
            <v>33600</v>
          </cell>
          <cell r="D129" t="str">
            <v>176-264В AС</v>
          </cell>
          <cell r="E129">
            <v>0.95</v>
          </cell>
          <cell r="F129" t="str">
            <v>Д (косинусная)</v>
          </cell>
          <cell r="G129">
            <v>67</v>
          </cell>
          <cell r="H129" t="str">
            <v>Samsung LM281</v>
          </cell>
          <cell r="I129">
            <v>648</v>
          </cell>
          <cell r="J129" t="str">
            <v>475х320х120</v>
          </cell>
          <cell r="K129" t="str">
            <v>560x320x140</v>
          </cell>
          <cell r="L129">
            <v>4550</v>
          </cell>
          <cell r="M129">
            <v>4800</v>
          </cell>
          <cell r="N129" t="str">
            <v>Экструдированный алюминиевый профиль (анодированный), прозрачное минеральное стекло**</v>
          </cell>
          <cell r="O129" t="str">
            <v xml:space="preserve"> -60°...+50° С</v>
          </cell>
          <cell r="P129" t="str">
            <v>100 000 ч.</v>
          </cell>
          <cell r="Q129" t="str">
            <v>4000К</v>
          </cell>
          <cell r="R129" t="str">
            <v>3 года</v>
          </cell>
          <cell r="S129">
            <v>0</v>
          </cell>
          <cell r="T129">
            <v>0</v>
          </cell>
          <cell r="U129">
            <v>10200</v>
          </cell>
          <cell r="V129">
            <v>11220</v>
          </cell>
          <cell r="W129">
            <v>14585</v>
          </cell>
          <cell r="X129">
            <v>16045</v>
          </cell>
          <cell r="Y129">
            <v>0</v>
          </cell>
          <cell r="Z129">
            <v>0</v>
          </cell>
          <cell r="AA129">
            <v>0</v>
          </cell>
          <cell r="AB129">
            <v>9026</v>
          </cell>
        </row>
        <row r="130">
          <cell r="A130" t="str">
            <v>VRN-UNE-240T-G40K67-U90</v>
          </cell>
          <cell r="B130">
            <v>240</v>
          </cell>
          <cell r="C130">
            <v>33600</v>
          </cell>
          <cell r="D130" t="str">
            <v>176-264В AС</v>
          </cell>
          <cell r="E130">
            <v>0.95</v>
          </cell>
          <cell r="F130" t="str">
            <v>Л (полуширокая)</v>
          </cell>
          <cell r="G130">
            <v>67</v>
          </cell>
          <cell r="H130" t="str">
            <v>Samsung LM281</v>
          </cell>
          <cell r="I130">
            <v>648</v>
          </cell>
          <cell r="J130" t="str">
            <v>475х325х135</v>
          </cell>
          <cell r="K130" t="str">
            <v>560х350х140</v>
          </cell>
          <cell r="L130">
            <v>4600</v>
          </cell>
          <cell r="M130">
            <v>5000</v>
          </cell>
          <cell r="N130" t="str">
            <v>Экструдированный алюминиевый профиль (анодированный), прозрачное минеральное стекло**</v>
          </cell>
          <cell r="O130" t="str">
            <v xml:space="preserve"> -60°...+50° С</v>
          </cell>
          <cell r="P130" t="str">
            <v>100 000 ч.</v>
          </cell>
          <cell r="Q130" t="str">
            <v>4000К</v>
          </cell>
          <cell r="R130" t="str">
            <v>3 года</v>
          </cell>
          <cell r="S130">
            <v>0</v>
          </cell>
          <cell r="T130">
            <v>0</v>
          </cell>
          <cell r="U130">
            <v>10200</v>
          </cell>
          <cell r="V130">
            <v>11220</v>
          </cell>
          <cell r="W130">
            <v>14585</v>
          </cell>
          <cell r="X130">
            <v>16045</v>
          </cell>
          <cell r="Y130">
            <v>0</v>
          </cell>
          <cell r="Z130">
            <v>0</v>
          </cell>
          <cell r="AA130">
            <v>0</v>
          </cell>
          <cell r="AB130">
            <v>9027</v>
          </cell>
        </row>
        <row r="131">
          <cell r="A131" t="str">
            <v>VRN-UNE-240T-G40K67-K90</v>
          </cell>
          <cell r="B131">
            <v>240</v>
          </cell>
          <cell r="C131">
            <v>33600</v>
          </cell>
          <cell r="D131" t="str">
            <v>176-264В AС</v>
          </cell>
          <cell r="E131">
            <v>0.95</v>
          </cell>
          <cell r="F131" t="str">
            <v>Л (полуширокая)</v>
          </cell>
          <cell r="G131">
            <v>67</v>
          </cell>
          <cell r="H131" t="str">
            <v>Samsung LM281</v>
          </cell>
          <cell r="I131">
            <v>648</v>
          </cell>
          <cell r="J131" t="str">
            <v>475х325х130</v>
          </cell>
          <cell r="K131" t="str">
            <v>560х350х140</v>
          </cell>
          <cell r="L131">
            <v>4600</v>
          </cell>
          <cell r="M131">
            <v>5000</v>
          </cell>
          <cell r="N131" t="str">
            <v>Экструдированный алюминиевый профиль (анодированный), прозрачное минеральное стекло**</v>
          </cell>
          <cell r="O131" t="str">
            <v xml:space="preserve"> -60°...+50° С</v>
          </cell>
          <cell r="P131" t="str">
            <v>100 000 ч.</v>
          </cell>
          <cell r="Q131" t="str">
            <v>4000К</v>
          </cell>
          <cell r="R131" t="str">
            <v>3 года</v>
          </cell>
          <cell r="S131">
            <v>0</v>
          </cell>
          <cell r="T131">
            <v>0</v>
          </cell>
          <cell r="U131">
            <v>10200</v>
          </cell>
          <cell r="V131">
            <v>11220</v>
          </cell>
          <cell r="W131">
            <v>14585</v>
          </cell>
          <cell r="X131">
            <v>16045</v>
          </cell>
          <cell r="Y131">
            <v>0</v>
          </cell>
          <cell r="Z131">
            <v>0</v>
          </cell>
          <cell r="AA131">
            <v>0</v>
          </cell>
          <cell r="AB131">
            <v>9028</v>
          </cell>
        </row>
        <row r="132">
          <cell r="A132" t="str">
            <v>VRN-UNE-288T-G40K67-U</v>
          </cell>
          <cell r="B132">
            <v>288</v>
          </cell>
          <cell r="C132">
            <v>40320</v>
          </cell>
          <cell r="D132" t="str">
            <v>176-264В AС</v>
          </cell>
          <cell r="E132">
            <v>0.95</v>
          </cell>
          <cell r="F132" t="str">
            <v>Д (косинусная)</v>
          </cell>
          <cell r="G132">
            <v>67</v>
          </cell>
          <cell r="H132" t="str">
            <v>Samsung LM281</v>
          </cell>
          <cell r="I132">
            <v>792</v>
          </cell>
          <cell r="J132" t="str">
            <v>535х320х135</v>
          </cell>
          <cell r="K132" t="str">
            <v>560x320x140</v>
          </cell>
          <cell r="L132">
            <v>5300</v>
          </cell>
          <cell r="M132">
            <v>5600</v>
          </cell>
          <cell r="N132" t="str">
            <v>Экструдированный алюминиевый профиль (анодированный), прозрачное минеральное стекло**</v>
          </cell>
          <cell r="O132" t="str">
            <v xml:space="preserve"> -60°...+50° С</v>
          </cell>
          <cell r="P132" t="str">
            <v>100 000 ч</v>
          </cell>
          <cell r="Q132" t="str">
            <v>4000К</v>
          </cell>
          <cell r="R132" t="str">
            <v>3 года</v>
          </cell>
          <cell r="S132">
            <v>0</v>
          </cell>
          <cell r="T132">
            <v>0</v>
          </cell>
          <cell r="U132">
            <v>10800</v>
          </cell>
          <cell r="V132">
            <v>11880</v>
          </cell>
          <cell r="W132">
            <v>15445</v>
          </cell>
          <cell r="X132">
            <v>16990</v>
          </cell>
          <cell r="Y132">
            <v>0</v>
          </cell>
          <cell r="Z132">
            <v>0</v>
          </cell>
          <cell r="AA132">
            <v>0</v>
          </cell>
          <cell r="AB132">
            <v>9056</v>
          </cell>
        </row>
        <row r="133">
          <cell r="A133" t="str">
            <v>VRN-UNE-288T-G40K67-K</v>
          </cell>
          <cell r="B133">
            <v>288</v>
          </cell>
          <cell r="C133">
            <v>40320</v>
          </cell>
          <cell r="D133" t="str">
            <v>176-264В AС</v>
          </cell>
          <cell r="E133">
            <v>0.95</v>
          </cell>
          <cell r="F133" t="str">
            <v>Д (косинусная)</v>
          </cell>
          <cell r="G133">
            <v>67</v>
          </cell>
          <cell r="H133" t="str">
            <v>Samsung LM281</v>
          </cell>
          <cell r="I133">
            <v>792</v>
          </cell>
          <cell r="J133" t="str">
            <v>535х320х120</v>
          </cell>
          <cell r="K133" t="str">
            <v>560x320x140</v>
          </cell>
          <cell r="L133">
            <v>5400</v>
          </cell>
          <cell r="M133">
            <v>5800</v>
          </cell>
          <cell r="N133" t="str">
            <v>Экструдированный алюминиевый профиль (анодированный), прозрачное минеральное стекло**</v>
          </cell>
          <cell r="O133" t="str">
            <v xml:space="preserve"> -60°...+50° С</v>
          </cell>
          <cell r="P133" t="str">
            <v>100 000 ч</v>
          </cell>
          <cell r="Q133" t="str">
            <v>4000К</v>
          </cell>
          <cell r="R133" t="str">
            <v>3 года</v>
          </cell>
          <cell r="S133">
            <v>0</v>
          </cell>
          <cell r="T133">
            <v>0</v>
          </cell>
          <cell r="U133">
            <v>10800</v>
          </cell>
          <cell r="V133">
            <v>11880</v>
          </cell>
          <cell r="W133">
            <v>15445</v>
          </cell>
          <cell r="X133">
            <v>16990</v>
          </cell>
          <cell r="Y133">
            <v>0</v>
          </cell>
          <cell r="Z133">
            <v>0</v>
          </cell>
          <cell r="AA133">
            <v>0</v>
          </cell>
          <cell r="AB133">
            <v>9064</v>
          </cell>
        </row>
        <row r="134">
          <cell r="A134" t="str">
            <v>VRN-UNE-288T-G40K67-U90</v>
          </cell>
          <cell r="B134">
            <v>288</v>
          </cell>
          <cell r="C134">
            <v>40320</v>
          </cell>
          <cell r="D134" t="str">
            <v>176-264В AС</v>
          </cell>
          <cell r="E134">
            <v>0.95</v>
          </cell>
          <cell r="F134" t="str">
            <v>Л (полуширокая)</v>
          </cell>
          <cell r="G134">
            <v>67</v>
          </cell>
          <cell r="H134" t="str">
            <v>Samsung LM281</v>
          </cell>
          <cell r="I134">
            <v>792</v>
          </cell>
          <cell r="J134" t="str">
            <v>535х325х135</v>
          </cell>
          <cell r="K134" t="str">
            <v>560x320x140</v>
          </cell>
          <cell r="L134">
            <v>5300</v>
          </cell>
          <cell r="M134">
            <v>5700</v>
          </cell>
          <cell r="N134" t="str">
            <v>Экструдированный алюминиевый профиль (анодированный), прозрачное минеральное стекло**</v>
          </cell>
          <cell r="O134" t="str">
            <v xml:space="preserve"> -60°...+50° С</v>
          </cell>
          <cell r="P134" t="str">
            <v>100 000 ч</v>
          </cell>
          <cell r="Q134" t="str">
            <v>4000К</v>
          </cell>
          <cell r="R134" t="str">
            <v>3 года</v>
          </cell>
          <cell r="S134">
            <v>0</v>
          </cell>
          <cell r="T134">
            <v>0</v>
          </cell>
          <cell r="U134">
            <v>10800</v>
          </cell>
          <cell r="V134">
            <v>11880</v>
          </cell>
          <cell r="W134">
            <v>15445</v>
          </cell>
          <cell r="X134">
            <v>16990</v>
          </cell>
          <cell r="Y134">
            <v>0</v>
          </cell>
          <cell r="Z134">
            <v>0</v>
          </cell>
          <cell r="AA134">
            <v>0</v>
          </cell>
          <cell r="AB134">
            <v>9060</v>
          </cell>
        </row>
        <row r="135">
          <cell r="A135" t="str">
            <v>VRN-UNE-288T-G40K67-K90</v>
          </cell>
          <cell r="B135">
            <v>288</v>
          </cell>
          <cell r="C135">
            <v>40320</v>
          </cell>
          <cell r="D135" t="str">
            <v>176-264В AС</v>
          </cell>
          <cell r="E135">
            <v>0.95</v>
          </cell>
          <cell r="F135" t="str">
            <v>Л (полуширокая)</v>
          </cell>
          <cell r="G135">
            <v>67</v>
          </cell>
          <cell r="H135" t="str">
            <v>Samsung LM281</v>
          </cell>
          <cell r="I135">
            <v>792</v>
          </cell>
          <cell r="J135" t="str">
            <v>535х325х130</v>
          </cell>
          <cell r="K135" t="str">
            <v>560x350x150</v>
          </cell>
          <cell r="L135">
            <v>5450</v>
          </cell>
          <cell r="M135">
            <v>5900</v>
          </cell>
          <cell r="N135" t="str">
            <v>Экструдированный алюминиевый профиль (анодированный), прозрачное минеральное стекло**</v>
          </cell>
          <cell r="O135" t="str">
            <v xml:space="preserve"> -60°...+50° С</v>
          </cell>
          <cell r="P135" t="str">
            <v>100 000 ч</v>
          </cell>
          <cell r="Q135" t="str">
            <v>4000К</v>
          </cell>
          <cell r="R135" t="str">
            <v>3 года</v>
          </cell>
          <cell r="S135">
            <v>0</v>
          </cell>
          <cell r="T135">
            <v>0</v>
          </cell>
          <cell r="U135">
            <v>10800</v>
          </cell>
          <cell r="V135">
            <v>11880</v>
          </cell>
          <cell r="W135">
            <v>15445</v>
          </cell>
          <cell r="X135">
            <v>16990</v>
          </cell>
          <cell r="Y135">
            <v>0</v>
          </cell>
          <cell r="Z135">
            <v>0</v>
          </cell>
          <cell r="AA135">
            <v>0</v>
          </cell>
          <cell r="AB135">
            <v>9068</v>
          </cell>
        </row>
        <row r="136">
          <cell r="A136" t="str">
            <v>VRN-UNE-372T-G40K67-U</v>
          </cell>
          <cell r="B136">
            <v>372</v>
          </cell>
          <cell r="C136">
            <v>52080</v>
          </cell>
          <cell r="D136" t="str">
            <v>176-264В AС</v>
          </cell>
          <cell r="E136">
            <v>0.95</v>
          </cell>
          <cell r="F136" t="str">
            <v>Д (косинусная)</v>
          </cell>
          <cell r="G136">
            <v>67</v>
          </cell>
          <cell r="H136" t="str">
            <v>Samsung LM281</v>
          </cell>
          <cell r="I136">
            <v>1008</v>
          </cell>
          <cell r="J136" t="str">
            <v>635х320х135</v>
          </cell>
          <cell r="K136" t="str">
            <v>650x350x140</v>
          </cell>
          <cell r="L136">
            <v>6600</v>
          </cell>
          <cell r="M136">
            <v>6900</v>
          </cell>
          <cell r="N136" t="str">
            <v>Экструдированный алюминиевый профиль (анодированный), прозрачное минеральное стекло**</v>
          </cell>
          <cell r="O136" t="str">
            <v xml:space="preserve"> -60°...+50° С</v>
          </cell>
          <cell r="P136" t="str">
            <v>100 000 ч.</v>
          </cell>
          <cell r="Q136" t="str">
            <v>4000К</v>
          </cell>
          <cell r="R136" t="str">
            <v>3 года</v>
          </cell>
          <cell r="S136">
            <v>0</v>
          </cell>
          <cell r="T136">
            <v>0</v>
          </cell>
          <cell r="U136">
            <v>13050</v>
          </cell>
          <cell r="V136">
            <v>14355</v>
          </cell>
          <cell r="W136">
            <v>18660</v>
          </cell>
          <cell r="X136">
            <v>20525</v>
          </cell>
          <cell r="Y136">
            <v>0</v>
          </cell>
          <cell r="Z136">
            <v>0</v>
          </cell>
          <cell r="AA136">
            <v>0</v>
          </cell>
          <cell r="AB136">
            <v>9041</v>
          </cell>
        </row>
        <row r="137">
          <cell r="A137" t="str">
            <v>VRN-UNE-372T-G40K67-K</v>
          </cell>
          <cell r="B137">
            <v>372</v>
          </cell>
          <cell r="C137">
            <v>52080</v>
          </cell>
          <cell r="D137" t="str">
            <v>176-264В AС</v>
          </cell>
          <cell r="E137">
            <v>0.95</v>
          </cell>
          <cell r="F137" t="str">
            <v>Д (косинусная)</v>
          </cell>
          <cell r="G137">
            <v>67</v>
          </cell>
          <cell r="H137" t="str">
            <v>Samsung LM281</v>
          </cell>
          <cell r="I137">
            <v>1008</v>
          </cell>
          <cell r="J137" t="str">
            <v>635х320х120</v>
          </cell>
          <cell r="K137" t="str">
            <v>650х350х140</v>
          </cell>
          <cell r="L137">
            <v>6700</v>
          </cell>
          <cell r="M137">
            <v>7000</v>
          </cell>
          <cell r="N137" t="str">
            <v>Экструдированный алюминиевый профиль (анодированный), прозрачное минеральное стекло**</v>
          </cell>
          <cell r="O137" t="str">
            <v xml:space="preserve"> -60°...+50° С</v>
          </cell>
          <cell r="P137" t="str">
            <v>100 000 ч.</v>
          </cell>
          <cell r="Q137" t="str">
            <v>4000К</v>
          </cell>
          <cell r="R137" t="str">
            <v>3 года</v>
          </cell>
          <cell r="S137">
            <v>0</v>
          </cell>
          <cell r="T137">
            <v>0</v>
          </cell>
          <cell r="U137">
            <v>13050</v>
          </cell>
          <cell r="V137">
            <v>14355</v>
          </cell>
          <cell r="W137">
            <v>18660</v>
          </cell>
          <cell r="X137">
            <v>20525</v>
          </cell>
          <cell r="Y137">
            <v>0</v>
          </cell>
          <cell r="Z137">
            <v>0</v>
          </cell>
          <cell r="AA137">
            <v>0</v>
          </cell>
          <cell r="AB137">
            <v>9042</v>
          </cell>
        </row>
        <row r="138">
          <cell r="A138" t="str">
            <v>VRN-UNE-372T-G40K67-U90</v>
          </cell>
          <cell r="B138">
            <v>372</v>
          </cell>
          <cell r="C138">
            <v>52080</v>
          </cell>
          <cell r="D138" t="str">
            <v>176-264В AС</v>
          </cell>
          <cell r="E138">
            <v>0.95</v>
          </cell>
          <cell r="F138" t="str">
            <v>Л (полуширокая)</v>
          </cell>
          <cell r="G138">
            <v>67</v>
          </cell>
          <cell r="H138" t="str">
            <v>Samsung LM281</v>
          </cell>
          <cell r="I138">
            <v>1008</v>
          </cell>
          <cell r="J138" t="str">
            <v>635х325х135</v>
          </cell>
          <cell r="K138" t="str">
            <v>650х350х140</v>
          </cell>
          <cell r="L138">
            <v>6700</v>
          </cell>
          <cell r="M138">
            <v>7000</v>
          </cell>
          <cell r="N138" t="str">
            <v>Экструдированный алюминиевый профиль (анодированный), прозрачное минеральное стекло**</v>
          </cell>
          <cell r="O138" t="str">
            <v xml:space="preserve"> -60°...+50° С</v>
          </cell>
          <cell r="P138" t="str">
            <v>100 000 ч.</v>
          </cell>
          <cell r="Q138" t="str">
            <v>4000К</v>
          </cell>
          <cell r="R138" t="str">
            <v>3 года</v>
          </cell>
          <cell r="S138">
            <v>0</v>
          </cell>
          <cell r="T138">
            <v>0</v>
          </cell>
          <cell r="U138">
            <v>13050</v>
          </cell>
          <cell r="V138">
            <v>14355</v>
          </cell>
          <cell r="W138">
            <v>18660</v>
          </cell>
          <cell r="X138">
            <v>20525</v>
          </cell>
          <cell r="Y138">
            <v>0</v>
          </cell>
          <cell r="Z138">
            <v>0</v>
          </cell>
          <cell r="AA138">
            <v>0</v>
          </cell>
          <cell r="AB138">
            <v>9043</v>
          </cell>
        </row>
        <row r="139">
          <cell r="A139" t="str">
            <v>VRN-UNE-372T-G40K67-K90</v>
          </cell>
          <cell r="B139">
            <v>372</v>
          </cell>
          <cell r="C139">
            <v>52080</v>
          </cell>
          <cell r="D139" t="str">
            <v>176-264В AС</v>
          </cell>
          <cell r="E139">
            <v>0.95</v>
          </cell>
          <cell r="F139" t="str">
            <v>Л (полуширокая)</v>
          </cell>
          <cell r="G139">
            <v>67</v>
          </cell>
          <cell r="H139" t="str">
            <v>Samsung LM281</v>
          </cell>
          <cell r="I139">
            <v>1008</v>
          </cell>
          <cell r="J139" t="str">
            <v>635х325х130</v>
          </cell>
          <cell r="K139" t="str">
            <v>650х350х140</v>
          </cell>
          <cell r="L139">
            <v>6700</v>
          </cell>
          <cell r="M139">
            <v>7000</v>
          </cell>
          <cell r="N139" t="str">
            <v>Экструдированный алюминиевый профиль (анодированный), прозрачное минеральное стекло**</v>
          </cell>
          <cell r="O139" t="str">
            <v xml:space="preserve"> -60°...+50° С</v>
          </cell>
          <cell r="P139" t="str">
            <v>100 000 ч.</v>
          </cell>
          <cell r="Q139" t="str">
            <v>4000К</v>
          </cell>
          <cell r="R139" t="str">
            <v>3 года</v>
          </cell>
          <cell r="S139">
            <v>0</v>
          </cell>
          <cell r="T139">
            <v>0</v>
          </cell>
          <cell r="U139">
            <v>13050</v>
          </cell>
          <cell r="V139">
            <v>14355</v>
          </cell>
          <cell r="W139">
            <v>18660</v>
          </cell>
          <cell r="X139">
            <v>20525</v>
          </cell>
          <cell r="Y139">
            <v>0</v>
          </cell>
          <cell r="Z139">
            <v>0</v>
          </cell>
          <cell r="AA139">
            <v>0</v>
          </cell>
          <cell r="AB139">
            <v>9044</v>
          </cell>
        </row>
        <row r="140">
          <cell r="A140">
            <v>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A141" t="str">
            <v>VRN-UNE-32D-G40K67-UV</v>
          </cell>
          <cell r="B141">
            <v>32</v>
          </cell>
          <cell r="C141">
            <v>4480</v>
          </cell>
          <cell r="D141" t="str">
            <v>176-264В AС</v>
          </cell>
          <cell r="E141">
            <v>0.95</v>
          </cell>
          <cell r="F141" t="str">
            <v>Л (полуширокая)</v>
          </cell>
          <cell r="G141">
            <v>67</v>
          </cell>
          <cell r="H141" t="str">
            <v>Samsung LM281</v>
          </cell>
          <cell r="I141">
            <v>168</v>
          </cell>
          <cell r="J141" t="str">
            <v>500х100х145</v>
          </cell>
          <cell r="K141" t="str">
            <v>450x170x110</v>
          </cell>
          <cell r="L141">
            <v>1700</v>
          </cell>
          <cell r="M141">
            <v>1850</v>
          </cell>
          <cell r="N141" t="str">
            <v>Экструдированный алюминиевый профиль (анодированный), прозрачное минеральное стекло**</v>
          </cell>
          <cell r="O141" t="str">
            <v xml:space="preserve"> -60°...+50° С</v>
          </cell>
          <cell r="P141" t="str">
            <v>100 000 ч.</v>
          </cell>
          <cell r="Q141" t="str">
            <v>4000К</v>
          </cell>
          <cell r="R141" t="str">
            <v>3 года</v>
          </cell>
          <cell r="S141">
            <v>0</v>
          </cell>
          <cell r="T141">
            <v>0</v>
          </cell>
          <cell r="U141">
            <v>2600</v>
          </cell>
          <cell r="V141">
            <v>2860</v>
          </cell>
          <cell r="W141">
            <v>3720</v>
          </cell>
          <cell r="X141">
            <v>4090</v>
          </cell>
          <cell r="Y141">
            <v>0</v>
          </cell>
          <cell r="Z141">
            <v>0</v>
          </cell>
          <cell r="AA141">
            <v>0</v>
          </cell>
          <cell r="AB141">
            <v>9045</v>
          </cell>
        </row>
        <row r="142">
          <cell r="A142" t="str">
            <v>VRN-UNE-48D-G40K67-UV</v>
          </cell>
          <cell r="B142">
            <v>48</v>
          </cell>
          <cell r="C142">
            <v>6720</v>
          </cell>
          <cell r="D142" t="str">
            <v>176-264В AС</v>
          </cell>
          <cell r="E142">
            <v>0.95</v>
          </cell>
          <cell r="F142" t="str">
            <v>Л (полуширокая)</v>
          </cell>
          <cell r="G142">
            <v>67</v>
          </cell>
          <cell r="H142" t="str">
            <v>Samsung LM281</v>
          </cell>
          <cell r="I142">
            <v>168</v>
          </cell>
          <cell r="J142" t="str">
            <v>500х100х145</v>
          </cell>
          <cell r="K142" t="str">
            <v>450х170х110</v>
          </cell>
          <cell r="L142">
            <v>1700</v>
          </cell>
          <cell r="M142">
            <v>1850</v>
          </cell>
          <cell r="N142" t="str">
            <v>Экструдированный алюминиевый профиль (анодированный), прозрачное минеральное стекло**</v>
          </cell>
          <cell r="O142" t="str">
            <v xml:space="preserve"> -60°...+50° С</v>
          </cell>
          <cell r="P142" t="str">
            <v>100 000 ч.</v>
          </cell>
          <cell r="Q142" t="str">
            <v>4000К</v>
          </cell>
          <cell r="R142" t="str">
            <v>3 года</v>
          </cell>
          <cell r="S142">
            <v>0</v>
          </cell>
          <cell r="T142">
            <v>0</v>
          </cell>
          <cell r="U142">
            <v>3000</v>
          </cell>
          <cell r="V142">
            <v>3300</v>
          </cell>
          <cell r="W142">
            <v>4290</v>
          </cell>
          <cell r="X142">
            <v>4720</v>
          </cell>
          <cell r="Y142">
            <v>0</v>
          </cell>
          <cell r="Z142">
            <v>0</v>
          </cell>
          <cell r="AA142">
            <v>0</v>
          </cell>
          <cell r="AB142">
            <v>9046</v>
          </cell>
        </row>
        <row r="143">
          <cell r="A143" t="str">
            <v>VRN-UNE-64D-G40K67-UV</v>
          </cell>
          <cell r="B143">
            <v>64</v>
          </cell>
          <cell r="C143">
            <v>8960</v>
          </cell>
          <cell r="D143" t="str">
            <v>176-264В AС</v>
          </cell>
          <cell r="E143">
            <v>0.95</v>
          </cell>
          <cell r="F143" t="str">
            <v>Л (полуширокая)</v>
          </cell>
          <cell r="G143">
            <v>67</v>
          </cell>
          <cell r="H143" t="str">
            <v>Samsung LM281</v>
          </cell>
          <cell r="I143">
            <v>168</v>
          </cell>
          <cell r="J143" t="str">
            <v>500х100х145</v>
          </cell>
          <cell r="K143" t="str">
            <v>450x170x110</v>
          </cell>
          <cell r="L143">
            <v>1950</v>
          </cell>
          <cell r="M143">
            <v>2150</v>
          </cell>
          <cell r="N143" t="str">
            <v>Экструдированный алюминиевый профиль (анодированный), прозрачное минеральное стекло**</v>
          </cell>
          <cell r="O143" t="str">
            <v xml:space="preserve"> -60°...+50° С</v>
          </cell>
          <cell r="P143" t="str">
            <v>100 000 ч</v>
          </cell>
          <cell r="Q143" t="str">
            <v>4000К</v>
          </cell>
          <cell r="R143" t="str">
            <v>3 года</v>
          </cell>
          <cell r="S143">
            <v>0</v>
          </cell>
          <cell r="T143">
            <v>0</v>
          </cell>
          <cell r="U143">
            <v>3500</v>
          </cell>
          <cell r="V143">
            <v>3850</v>
          </cell>
          <cell r="W143">
            <v>5005</v>
          </cell>
          <cell r="X143">
            <v>5505</v>
          </cell>
          <cell r="Y143">
            <v>0</v>
          </cell>
          <cell r="Z143">
            <v>0</v>
          </cell>
          <cell r="AA143">
            <v>0</v>
          </cell>
          <cell r="AB143">
            <v>9047</v>
          </cell>
        </row>
        <row r="144">
          <cell r="A144" t="str">
            <v>VRN-UNE-96D-G40K67-UV</v>
          </cell>
          <cell r="B144">
            <v>96</v>
          </cell>
          <cell r="C144">
            <v>13440</v>
          </cell>
          <cell r="D144" t="str">
            <v>176-264В AС</v>
          </cell>
          <cell r="E144">
            <v>0.95</v>
          </cell>
          <cell r="F144" t="str">
            <v>Л (полуширокая)</v>
          </cell>
          <cell r="G144">
            <v>67</v>
          </cell>
          <cell r="H144" t="str">
            <v>Samsung LM281</v>
          </cell>
          <cell r="I144">
            <v>264</v>
          </cell>
          <cell r="J144" t="str">
            <v>590х100х170</v>
          </cell>
          <cell r="K144" t="str">
            <v>520x180x110</v>
          </cell>
          <cell r="L144">
            <v>2250</v>
          </cell>
          <cell r="M144">
            <v>2450</v>
          </cell>
          <cell r="N144" t="str">
            <v>Экструдированный алюминиевый профиль (анодированный), прозрачное минеральное стекло**</v>
          </cell>
          <cell r="O144" t="str">
            <v xml:space="preserve"> -60°...+50° С</v>
          </cell>
          <cell r="P144" t="str">
            <v>100 000 ч</v>
          </cell>
          <cell r="Q144" t="str">
            <v>4000К</v>
          </cell>
          <cell r="R144" t="str">
            <v>3 года</v>
          </cell>
          <cell r="S144">
            <v>0</v>
          </cell>
          <cell r="T144">
            <v>0</v>
          </cell>
          <cell r="U144">
            <v>3900</v>
          </cell>
          <cell r="V144">
            <v>4290</v>
          </cell>
          <cell r="W144">
            <v>5575</v>
          </cell>
          <cell r="X144">
            <v>6135</v>
          </cell>
          <cell r="Y144">
            <v>0</v>
          </cell>
          <cell r="Z144">
            <v>0</v>
          </cell>
          <cell r="AA144">
            <v>0</v>
          </cell>
          <cell r="AB144">
            <v>9048</v>
          </cell>
        </row>
        <row r="145">
          <cell r="A145" t="str">
            <v>VRN-UNE-124D-G40K67-UV</v>
          </cell>
          <cell r="B145">
            <v>124</v>
          </cell>
          <cell r="C145">
            <v>17360</v>
          </cell>
          <cell r="D145" t="str">
            <v>176-264В AС</v>
          </cell>
          <cell r="E145">
            <v>0.95</v>
          </cell>
          <cell r="F145" t="str">
            <v>Л (полуширокая)</v>
          </cell>
          <cell r="G145">
            <v>67</v>
          </cell>
          <cell r="H145" t="str">
            <v>Samsung LM281</v>
          </cell>
          <cell r="I145">
            <v>336</v>
          </cell>
          <cell r="J145" t="str">
            <v>675х100х195</v>
          </cell>
          <cell r="K145" t="str">
            <v>620x220x110</v>
          </cell>
          <cell r="L145">
            <v>2700</v>
          </cell>
          <cell r="M145">
            <v>3000</v>
          </cell>
          <cell r="N145" t="str">
            <v>Экструдированный алюминиевый профиль (анодированный), прозрачное минеральное стекло**</v>
          </cell>
          <cell r="O145" t="str">
            <v xml:space="preserve"> -60°...+50° С</v>
          </cell>
          <cell r="P145" t="str">
            <v>100 000 ч</v>
          </cell>
          <cell r="Q145" t="str">
            <v>4000К</v>
          </cell>
          <cell r="R145" t="str">
            <v>3 года</v>
          </cell>
          <cell r="S145">
            <v>0</v>
          </cell>
          <cell r="T145">
            <v>0</v>
          </cell>
          <cell r="U145">
            <v>4500</v>
          </cell>
          <cell r="V145">
            <v>4950</v>
          </cell>
          <cell r="W145">
            <v>6435</v>
          </cell>
          <cell r="X145">
            <v>7080</v>
          </cell>
          <cell r="Y145">
            <v>0</v>
          </cell>
          <cell r="Z145">
            <v>0</v>
          </cell>
          <cell r="AA145">
            <v>0</v>
          </cell>
          <cell r="AB145">
            <v>9049</v>
          </cell>
        </row>
        <row r="146">
          <cell r="A146" t="str">
            <v>VRN-UNE-160D-G50K67-UV</v>
          </cell>
          <cell r="B146">
            <v>160</v>
          </cell>
          <cell r="C146">
            <v>22400</v>
          </cell>
          <cell r="D146" t="str">
            <v>176-264В AС</v>
          </cell>
          <cell r="E146">
            <v>0.95</v>
          </cell>
          <cell r="F146" t="str">
            <v>Л (полуширокая)</v>
          </cell>
          <cell r="G146">
            <v>67</v>
          </cell>
          <cell r="H146" t="str">
            <v>Samsung LM281</v>
          </cell>
          <cell r="I146">
            <v>432</v>
          </cell>
          <cell r="J146" t="str">
            <v>920х100х265</v>
          </cell>
          <cell r="K146" t="str">
            <v>950x350x110</v>
          </cell>
          <cell r="L146">
            <v>3200</v>
          </cell>
          <cell r="M146">
            <v>3500</v>
          </cell>
          <cell r="N146" t="str">
            <v>Экструдированный алюминиевый профиль (анодированный), прозрачное минеральное стекло**</v>
          </cell>
          <cell r="O146" t="str">
            <v xml:space="preserve"> -60°...+50° С</v>
          </cell>
          <cell r="P146" t="str">
            <v>100 000 ч</v>
          </cell>
          <cell r="Q146" t="str">
            <v>4000К</v>
          </cell>
          <cell r="R146" t="str">
            <v>3 года</v>
          </cell>
          <cell r="S146">
            <v>0</v>
          </cell>
          <cell r="T146">
            <v>0</v>
          </cell>
          <cell r="U146">
            <v>6800</v>
          </cell>
          <cell r="V146">
            <v>7480</v>
          </cell>
          <cell r="W146">
            <v>9725</v>
          </cell>
          <cell r="X146">
            <v>10700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</row>
        <row r="147">
          <cell r="A147" t="str">
            <v>VRN-UNE-192D-G40K67-UV</v>
          </cell>
          <cell r="B147">
            <v>192</v>
          </cell>
          <cell r="C147">
            <v>26880</v>
          </cell>
          <cell r="D147" t="str">
            <v>176-264В AС</v>
          </cell>
          <cell r="E147">
            <v>0.95</v>
          </cell>
          <cell r="F147" t="str">
            <v>Л (полуширокая)</v>
          </cell>
          <cell r="G147">
            <v>67</v>
          </cell>
          <cell r="H147" t="str">
            <v>Samsung LM281</v>
          </cell>
          <cell r="I147">
            <v>528</v>
          </cell>
          <cell r="J147" t="str">
            <v>1020х100х295</v>
          </cell>
          <cell r="K147" t="str">
            <v>950x350x110</v>
          </cell>
          <cell r="L147">
            <v>3650</v>
          </cell>
          <cell r="M147">
            <v>4150</v>
          </cell>
          <cell r="N147" t="str">
            <v>Экструдированный алюминиевый профиль (анодированный), прозрачное минеральное стекло**</v>
          </cell>
          <cell r="O147" t="str">
            <v xml:space="preserve"> -60°...+50° С</v>
          </cell>
          <cell r="P147" t="str">
            <v>100 000 ч</v>
          </cell>
          <cell r="Q147" t="str">
            <v>4000К</v>
          </cell>
          <cell r="R147" t="str">
            <v>3 года</v>
          </cell>
          <cell r="S147">
            <v>0</v>
          </cell>
          <cell r="T147">
            <v>0</v>
          </cell>
          <cell r="U147">
            <v>7200</v>
          </cell>
          <cell r="V147">
            <v>7920</v>
          </cell>
          <cell r="W147">
            <v>10295</v>
          </cell>
          <cell r="X147">
            <v>11325</v>
          </cell>
          <cell r="Y147">
            <v>0</v>
          </cell>
          <cell r="Z147">
            <v>0</v>
          </cell>
          <cell r="AA147">
            <v>0</v>
          </cell>
          <cell r="AB147">
            <v>9050</v>
          </cell>
        </row>
        <row r="148">
          <cell r="A148" t="str">
            <v>VRN-UNE-192Q-G40K67-UV</v>
          </cell>
          <cell r="B148">
            <v>192</v>
          </cell>
          <cell r="C148">
            <v>26880</v>
          </cell>
          <cell r="D148" t="str">
            <v>176-264В AС</v>
          </cell>
          <cell r="E148">
            <v>0.95</v>
          </cell>
          <cell r="F148" t="str">
            <v>Л (полуширокая)</v>
          </cell>
          <cell r="G148">
            <v>67</v>
          </cell>
          <cell r="H148" t="str">
            <v>Samsung LM281</v>
          </cell>
          <cell r="I148">
            <v>528</v>
          </cell>
          <cell r="J148" t="str">
            <v>590х210х170</v>
          </cell>
          <cell r="K148" t="str">
            <v>540x450x250</v>
          </cell>
          <cell r="L148">
            <v>4600</v>
          </cell>
          <cell r="M148">
            <v>5000</v>
          </cell>
          <cell r="N148" t="str">
            <v>Экструдированный алюминиевый профиль (анодированный), прозрачное минеральное стекло**</v>
          </cell>
          <cell r="O148" t="str">
            <v xml:space="preserve"> -60°...+50° С</v>
          </cell>
          <cell r="P148" t="str">
            <v>100 000 ч</v>
          </cell>
          <cell r="Q148" t="str">
            <v>4000К</v>
          </cell>
          <cell r="R148" t="str">
            <v>3 года</v>
          </cell>
          <cell r="S148">
            <v>0</v>
          </cell>
          <cell r="T148">
            <v>0</v>
          </cell>
          <cell r="U148">
            <v>7800</v>
          </cell>
          <cell r="V148">
            <v>8580</v>
          </cell>
          <cell r="W148">
            <v>11155</v>
          </cell>
          <cell r="X148">
            <v>12270</v>
          </cell>
          <cell r="Y148">
            <v>0</v>
          </cell>
          <cell r="Z148">
            <v>0</v>
          </cell>
          <cell r="AA148">
            <v>0</v>
          </cell>
          <cell r="AB148">
            <v>9051</v>
          </cell>
        </row>
        <row r="149">
          <cell r="A149" t="str">
            <v>VRN-UNE-248Q-G40K67-UV</v>
          </cell>
          <cell r="B149">
            <v>248</v>
          </cell>
          <cell r="C149">
            <v>34720</v>
          </cell>
          <cell r="D149" t="str">
            <v>176-264В AС</v>
          </cell>
          <cell r="E149">
            <v>0.95</v>
          </cell>
          <cell r="F149" t="str">
            <v>Л (полуширокая)</v>
          </cell>
          <cell r="G149">
            <v>67</v>
          </cell>
          <cell r="H149" t="str">
            <v>Samsung LM281</v>
          </cell>
          <cell r="I149">
            <v>672</v>
          </cell>
          <cell r="J149" t="str">
            <v>675х210х195</v>
          </cell>
          <cell r="K149" t="str">
            <v>600x220x220</v>
          </cell>
          <cell r="L149">
            <v>5300</v>
          </cell>
          <cell r="M149">
            <v>5650</v>
          </cell>
          <cell r="N149" t="str">
            <v>Экструдированный алюминиевый профиль (анодированный), прозрачное минеральное стекло**</v>
          </cell>
          <cell r="O149" t="str">
            <v xml:space="preserve"> -60°...+50° С</v>
          </cell>
          <cell r="P149" t="str">
            <v>100 000 ч</v>
          </cell>
          <cell r="Q149" t="str">
            <v>4000К</v>
          </cell>
          <cell r="R149" t="str">
            <v>3 года</v>
          </cell>
          <cell r="S149">
            <v>0</v>
          </cell>
          <cell r="T149">
            <v>0</v>
          </cell>
          <cell r="U149">
            <v>9000</v>
          </cell>
          <cell r="V149">
            <v>9900</v>
          </cell>
          <cell r="W149">
            <v>12870</v>
          </cell>
          <cell r="X149">
            <v>14155</v>
          </cell>
          <cell r="Y149">
            <v>0</v>
          </cell>
          <cell r="Z149">
            <v>0</v>
          </cell>
          <cell r="AA149">
            <v>0</v>
          </cell>
          <cell r="AB149">
            <v>9052</v>
          </cell>
        </row>
        <row r="150">
          <cell r="A150">
            <v>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A151" t="str">
            <v>VRN-LP12-27-A50K67-U</v>
          </cell>
          <cell r="B151">
            <v>27</v>
          </cell>
          <cell r="C151">
            <v>4455</v>
          </cell>
          <cell r="D151" t="str">
            <v>176-264В AС</v>
          </cell>
          <cell r="E151">
            <v>0.95</v>
          </cell>
          <cell r="F151" t="str">
            <v>К (концентрированная), 12°</v>
          </cell>
          <cell r="G151">
            <v>67</v>
          </cell>
          <cell r="H151" t="str">
            <v>Samsung LH351</v>
          </cell>
          <cell r="I151">
            <v>12</v>
          </cell>
          <cell r="J151" t="str">
            <v>235х100х140</v>
          </cell>
          <cell r="K151" t="str">
            <v>250x115x140</v>
          </cell>
          <cell r="L151">
            <v>1000</v>
          </cell>
          <cell r="M151">
            <v>1100</v>
          </cell>
          <cell r="N151" t="str">
            <v>Экструдированный алюминиевый профиль (анодированный), вторичная оптика из акрила (ПММА) с  силиконовой прокладкой</v>
          </cell>
          <cell r="O151" t="str">
            <v xml:space="preserve"> -60°...+50° С</v>
          </cell>
          <cell r="P151" t="str">
            <v>100 000 ч</v>
          </cell>
          <cell r="Q151" t="str">
            <v>5000К 4000К* 3000К*</v>
          </cell>
          <cell r="R151" t="str">
            <v>5 лет</v>
          </cell>
          <cell r="T151">
            <v>0</v>
          </cell>
          <cell r="U151">
            <v>2140</v>
          </cell>
          <cell r="V151">
            <v>2355</v>
          </cell>
          <cell r="W151">
            <v>3060</v>
          </cell>
          <cell r="X151">
            <v>3365</v>
          </cell>
          <cell r="Y151">
            <v>0</v>
          </cell>
          <cell r="Z151">
            <v>0</v>
          </cell>
          <cell r="AA151">
            <v>0</v>
          </cell>
          <cell r="AB151">
            <v>2001</v>
          </cell>
        </row>
        <row r="152">
          <cell r="A152" t="str">
            <v>VRN-LP12-27-A50K67-K</v>
          </cell>
          <cell r="B152">
            <v>27</v>
          </cell>
          <cell r="C152">
            <v>4455</v>
          </cell>
          <cell r="D152" t="str">
            <v>176-264В AС</v>
          </cell>
          <cell r="E152">
            <v>0.95</v>
          </cell>
          <cell r="F152" t="str">
            <v>К (концентрированная), 12°</v>
          </cell>
          <cell r="G152">
            <v>67</v>
          </cell>
          <cell r="H152" t="str">
            <v>Samsung LH351</v>
          </cell>
          <cell r="I152">
            <v>12</v>
          </cell>
          <cell r="J152" t="str">
            <v>235х100х125</v>
          </cell>
          <cell r="K152" t="str">
            <v>250x115x140</v>
          </cell>
          <cell r="L152">
            <v>1050</v>
          </cell>
          <cell r="M152">
            <v>1150</v>
          </cell>
          <cell r="N152" t="str">
            <v>Экструдированный алюминиевый профиль (анодированный), вторичная оптика из акрила (ПММА) с  силиконовой прокладкой</v>
          </cell>
          <cell r="O152" t="str">
            <v xml:space="preserve"> -60°...+50° С</v>
          </cell>
          <cell r="P152" t="str">
            <v>100 000 ч</v>
          </cell>
          <cell r="Q152" t="str">
            <v>5000К 4000К* 3000К*</v>
          </cell>
          <cell r="R152" t="str">
            <v>5 лет</v>
          </cell>
          <cell r="T152">
            <v>0</v>
          </cell>
          <cell r="U152">
            <v>2140</v>
          </cell>
          <cell r="V152">
            <v>2355</v>
          </cell>
          <cell r="W152">
            <v>3060</v>
          </cell>
          <cell r="X152">
            <v>3365</v>
          </cell>
          <cell r="Y152">
            <v>0</v>
          </cell>
          <cell r="Z152">
            <v>0</v>
          </cell>
          <cell r="AA152">
            <v>0</v>
          </cell>
          <cell r="AB152">
            <v>2037</v>
          </cell>
        </row>
        <row r="153">
          <cell r="A153" t="str">
            <v>VRN-LP27-27-A50K67-U</v>
          </cell>
          <cell r="B153">
            <v>27</v>
          </cell>
          <cell r="C153">
            <v>4455</v>
          </cell>
          <cell r="D153" t="str">
            <v>176-264В AС</v>
          </cell>
          <cell r="E153">
            <v>0.95</v>
          </cell>
          <cell r="F153" t="str">
            <v>К (концентрированная), 27°</v>
          </cell>
          <cell r="G153">
            <v>67</v>
          </cell>
          <cell r="H153" t="str">
            <v>Samsung LH351</v>
          </cell>
          <cell r="I153">
            <v>12</v>
          </cell>
          <cell r="J153" t="str">
            <v>235х100х140</v>
          </cell>
          <cell r="K153" t="str">
            <v>250x115x140</v>
          </cell>
          <cell r="L153">
            <v>1000</v>
          </cell>
          <cell r="M153">
            <v>1100</v>
          </cell>
          <cell r="N153" t="str">
            <v>Экструдированный алюминиевый профиль (анодированный), вторичная оптика из акрила (ПММА) с  силиконовой прокладкой</v>
          </cell>
          <cell r="O153" t="str">
            <v xml:space="preserve"> -60°...+50° С</v>
          </cell>
          <cell r="P153" t="str">
            <v>100 000 ч</v>
          </cell>
          <cell r="Q153" t="str">
            <v>5000К 4000К* 3000К*</v>
          </cell>
          <cell r="R153" t="str">
            <v>5 лет</v>
          </cell>
          <cell r="T153">
            <v>0</v>
          </cell>
          <cell r="U153">
            <v>2140</v>
          </cell>
          <cell r="V153">
            <v>2355</v>
          </cell>
          <cell r="W153">
            <v>3060</v>
          </cell>
          <cell r="X153">
            <v>3365</v>
          </cell>
          <cell r="Y153">
            <v>0</v>
          </cell>
          <cell r="Z153">
            <v>0</v>
          </cell>
          <cell r="AA153">
            <v>0</v>
          </cell>
          <cell r="AB153">
            <v>2004</v>
          </cell>
        </row>
        <row r="154">
          <cell r="A154" t="str">
            <v>VRN-LP27-27-A50K67-K</v>
          </cell>
          <cell r="B154">
            <v>27</v>
          </cell>
          <cell r="C154">
            <v>4455</v>
          </cell>
          <cell r="D154" t="str">
            <v>176-264В AС</v>
          </cell>
          <cell r="E154">
            <v>0.95</v>
          </cell>
          <cell r="F154" t="str">
            <v>К (концентрированная), 27°</v>
          </cell>
          <cell r="G154">
            <v>67</v>
          </cell>
          <cell r="H154" t="str">
            <v>Samsung LH351</v>
          </cell>
          <cell r="I154">
            <v>12</v>
          </cell>
          <cell r="J154" t="str">
            <v>235х100х125</v>
          </cell>
          <cell r="K154" t="str">
            <v>250x115x140</v>
          </cell>
          <cell r="L154">
            <v>1050</v>
          </cell>
          <cell r="M154">
            <v>1150</v>
          </cell>
          <cell r="N154" t="str">
            <v>Экструдированный алюминиевый профиль (анодированный), вторичная оптика из акрила (ПММА) с  силиконовой прокладкой</v>
          </cell>
          <cell r="O154" t="str">
            <v xml:space="preserve"> -60°...+50° С</v>
          </cell>
          <cell r="P154" t="str">
            <v>100 000 ч</v>
          </cell>
          <cell r="Q154" t="str">
            <v>5000К 4000К* 3000К*</v>
          </cell>
          <cell r="R154" t="str">
            <v>5 лет</v>
          </cell>
          <cell r="T154">
            <v>0</v>
          </cell>
          <cell r="U154">
            <v>2140</v>
          </cell>
          <cell r="V154">
            <v>2355</v>
          </cell>
          <cell r="W154">
            <v>3060</v>
          </cell>
          <cell r="X154">
            <v>3365</v>
          </cell>
          <cell r="Y154">
            <v>0</v>
          </cell>
          <cell r="Z154">
            <v>0</v>
          </cell>
          <cell r="AA154">
            <v>0</v>
          </cell>
          <cell r="AB154">
            <v>2040</v>
          </cell>
        </row>
        <row r="155">
          <cell r="A155" t="str">
            <v>VRN-LP58-27-A50K67-U</v>
          </cell>
          <cell r="B155">
            <v>27</v>
          </cell>
          <cell r="C155">
            <v>4455</v>
          </cell>
          <cell r="D155" t="str">
            <v>176-264В AС</v>
          </cell>
          <cell r="E155">
            <v>0.95</v>
          </cell>
          <cell r="F155" t="str">
            <v>Г (глубокая), 58°</v>
          </cell>
          <cell r="G155">
            <v>67</v>
          </cell>
          <cell r="H155" t="str">
            <v>Samsung LH351</v>
          </cell>
          <cell r="I155">
            <v>12</v>
          </cell>
          <cell r="J155" t="str">
            <v>235х100х140</v>
          </cell>
          <cell r="K155" t="str">
            <v>250x115x140</v>
          </cell>
          <cell r="L155">
            <v>1000</v>
          </cell>
          <cell r="M155">
            <v>1100</v>
          </cell>
          <cell r="N155" t="str">
            <v>Экструдированный алюминиевый профиль (анодированный), вторичная оптика из акрила (ПММА) с  силиконовой прокладкой</v>
          </cell>
          <cell r="O155" t="str">
            <v xml:space="preserve"> -60°...+50° С</v>
          </cell>
          <cell r="P155" t="str">
            <v>100 000 ч</v>
          </cell>
          <cell r="Q155" t="str">
            <v>5000К 4000К* 3000К*</v>
          </cell>
          <cell r="R155" t="str">
            <v>5 лет</v>
          </cell>
          <cell r="T155">
            <v>0</v>
          </cell>
          <cell r="U155">
            <v>2140</v>
          </cell>
          <cell r="V155">
            <v>2355</v>
          </cell>
          <cell r="W155">
            <v>3060</v>
          </cell>
          <cell r="X155">
            <v>3365</v>
          </cell>
          <cell r="Y155">
            <v>0</v>
          </cell>
          <cell r="Z155">
            <v>0</v>
          </cell>
          <cell r="AA155">
            <v>0</v>
          </cell>
          <cell r="AB155">
            <v>2007</v>
          </cell>
        </row>
        <row r="156">
          <cell r="A156" t="str">
            <v>VRN-LP58-27-A50K67-K</v>
          </cell>
          <cell r="B156">
            <v>27</v>
          </cell>
          <cell r="C156">
            <v>4455</v>
          </cell>
          <cell r="D156" t="str">
            <v>176-264В AС</v>
          </cell>
          <cell r="E156">
            <v>0.95</v>
          </cell>
          <cell r="F156" t="str">
            <v>Г (глубокая), 58°</v>
          </cell>
          <cell r="G156">
            <v>67</v>
          </cell>
          <cell r="H156" t="str">
            <v>Samsung LH351</v>
          </cell>
          <cell r="I156">
            <v>12</v>
          </cell>
          <cell r="J156" t="str">
            <v>235х100х125</v>
          </cell>
          <cell r="K156" t="str">
            <v>250x115x140</v>
          </cell>
          <cell r="L156">
            <v>1050</v>
          </cell>
          <cell r="M156">
            <v>1150</v>
          </cell>
          <cell r="N156" t="str">
            <v>Экструдированный алюминиевый профиль (анодированный), вторичная оптика из акрила (ПММА) с  силиконовой прокладкой</v>
          </cell>
          <cell r="O156" t="str">
            <v xml:space="preserve"> -60°...+50° С</v>
          </cell>
          <cell r="P156" t="str">
            <v>100 000 ч</v>
          </cell>
          <cell r="Q156" t="str">
            <v>5000К 4000К* 3000К*</v>
          </cell>
          <cell r="R156" t="str">
            <v>5 лет</v>
          </cell>
          <cell r="T156">
            <v>0</v>
          </cell>
          <cell r="U156">
            <v>2140</v>
          </cell>
          <cell r="V156">
            <v>2355</v>
          </cell>
          <cell r="W156">
            <v>3060</v>
          </cell>
          <cell r="X156">
            <v>3365</v>
          </cell>
          <cell r="Y156">
            <v>0</v>
          </cell>
          <cell r="Z156">
            <v>0</v>
          </cell>
          <cell r="AA156">
            <v>0</v>
          </cell>
          <cell r="AB156">
            <v>2043</v>
          </cell>
        </row>
        <row r="157">
          <cell r="A157" t="str">
            <v>VRN-LP100-27-A50K67-U</v>
          </cell>
          <cell r="B157">
            <v>27</v>
          </cell>
          <cell r="C157">
            <v>4455</v>
          </cell>
          <cell r="D157" t="str">
            <v>176-264В AС</v>
          </cell>
          <cell r="E157">
            <v>0.95</v>
          </cell>
          <cell r="F157" t="str">
            <v>100°</v>
          </cell>
          <cell r="G157">
            <v>67</v>
          </cell>
          <cell r="H157" t="str">
            <v>Samsung LH351</v>
          </cell>
          <cell r="I157">
            <v>12</v>
          </cell>
          <cell r="J157" t="str">
            <v>235х100х140</v>
          </cell>
          <cell r="K157" t="str">
            <v>250x115x140</v>
          </cell>
          <cell r="L157">
            <v>1000</v>
          </cell>
          <cell r="M157">
            <v>1100</v>
          </cell>
          <cell r="N157" t="str">
            <v>Экструдированный алюминиевый профиль (анодированный), вторичная оптика из акрила (ПММА) с  силиконовой прокладкой</v>
          </cell>
          <cell r="O157" t="str">
            <v xml:space="preserve"> -60°...+50° С</v>
          </cell>
          <cell r="P157" t="str">
            <v>100 000 ч</v>
          </cell>
          <cell r="Q157" t="str">
            <v>5000К 4000К* 3000К*</v>
          </cell>
          <cell r="R157" t="str">
            <v>5 лет</v>
          </cell>
          <cell r="T157">
            <v>0</v>
          </cell>
          <cell r="U157">
            <v>2140</v>
          </cell>
          <cell r="V157">
            <v>2355</v>
          </cell>
          <cell r="W157">
            <v>3060</v>
          </cell>
          <cell r="X157">
            <v>3365</v>
          </cell>
          <cell r="Y157">
            <v>0</v>
          </cell>
          <cell r="Z157">
            <v>0</v>
          </cell>
          <cell r="AA157">
            <v>0</v>
          </cell>
          <cell r="AB157">
            <v>2010</v>
          </cell>
        </row>
        <row r="158">
          <cell r="A158" t="str">
            <v>VRN-LP100-27-A50K67-K</v>
          </cell>
          <cell r="B158">
            <v>27</v>
          </cell>
          <cell r="C158">
            <v>4455</v>
          </cell>
          <cell r="D158" t="str">
            <v>176-264В AС</v>
          </cell>
          <cell r="E158">
            <v>0.95</v>
          </cell>
          <cell r="F158" t="str">
            <v>100°</v>
          </cell>
          <cell r="G158">
            <v>67</v>
          </cell>
          <cell r="H158" t="str">
            <v>Samsung LH351</v>
          </cell>
          <cell r="I158">
            <v>12</v>
          </cell>
          <cell r="J158" t="str">
            <v>235х100х125</v>
          </cell>
          <cell r="K158" t="str">
            <v>250x115x140</v>
          </cell>
          <cell r="L158">
            <v>1050</v>
          </cell>
          <cell r="M158">
            <v>1150</v>
          </cell>
          <cell r="N158" t="str">
            <v>Экструдированный алюминиевый профиль (анодированный), вторичная оптика из акрила (ПММА) с  силиконовой прокладкой</v>
          </cell>
          <cell r="O158" t="str">
            <v xml:space="preserve"> -60°...+50° С</v>
          </cell>
          <cell r="P158" t="str">
            <v>100 000 ч</v>
          </cell>
          <cell r="Q158" t="str">
            <v>5000К 4000К* 3000К*</v>
          </cell>
          <cell r="R158" t="str">
            <v>5 лет</v>
          </cell>
          <cell r="T158">
            <v>0</v>
          </cell>
          <cell r="U158">
            <v>2140</v>
          </cell>
          <cell r="V158">
            <v>2355</v>
          </cell>
          <cell r="W158">
            <v>3060</v>
          </cell>
          <cell r="X158">
            <v>3365</v>
          </cell>
          <cell r="Y158">
            <v>0</v>
          </cell>
          <cell r="Z158">
            <v>0</v>
          </cell>
          <cell r="AA158">
            <v>0</v>
          </cell>
          <cell r="AB158">
            <v>2046</v>
          </cell>
        </row>
        <row r="159">
          <cell r="A159" t="str">
            <v>VRN-LP12-53-A50K67-U</v>
          </cell>
          <cell r="B159">
            <v>53</v>
          </cell>
          <cell r="C159">
            <v>8745</v>
          </cell>
          <cell r="D159" t="str">
            <v>176-264В AС</v>
          </cell>
          <cell r="E159">
            <v>0.95</v>
          </cell>
          <cell r="F159" t="str">
            <v>К (концентрированная), 12°</v>
          </cell>
          <cell r="G159">
            <v>67</v>
          </cell>
          <cell r="H159" t="str">
            <v>Samsung LH351</v>
          </cell>
          <cell r="I159">
            <v>24</v>
          </cell>
          <cell r="J159" t="str">
            <v>385х100х140</v>
          </cell>
          <cell r="K159" t="str">
            <v>400x115x140</v>
          </cell>
          <cell r="L159">
            <v>1350</v>
          </cell>
          <cell r="M159">
            <v>1500</v>
          </cell>
          <cell r="N159" t="str">
            <v>Экструдированный алюминиевый профиль (анодированный), вторичная оптика из акрила (ПММА) с  силиконовой прокладкой</v>
          </cell>
          <cell r="O159" t="str">
            <v xml:space="preserve"> -60°...+50° С</v>
          </cell>
          <cell r="P159" t="str">
            <v>100 000 ч</v>
          </cell>
          <cell r="Q159" t="str">
            <v>5000К 4000К* 3000К*</v>
          </cell>
          <cell r="R159" t="str">
            <v>5 лет</v>
          </cell>
          <cell r="T159">
            <v>0</v>
          </cell>
          <cell r="U159">
            <v>3550</v>
          </cell>
          <cell r="V159">
            <v>3905</v>
          </cell>
          <cell r="W159">
            <v>5075</v>
          </cell>
          <cell r="X159">
            <v>5585</v>
          </cell>
          <cell r="Y159">
            <v>0</v>
          </cell>
          <cell r="Z159">
            <v>0</v>
          </cell>
          <cell r="AA159">
            <v>0</v>
          </cell>
          <cell r="AB159">
            <v>2002</v>
          </cell>
        </row>
        <row r="160">
          <cell r="A160" t="str">
            <v>VRN-LP12-53-A50K67-K</v>
          </cell>
          <cell r="B160">
            <v>53</v>
          </cell>
          <cell r="C160">
            <v>8745</v>
          </cell>
          <cell r="D160" t="str">
            <v>176-264В AС</v>
          </cell>
          <cell r="E160">
            <v>0.95</v>
          </cell>
          <cell r="F160" t="str">
            <v>К (концентрированная), 12°</v>
          </cell>
          <cell r="G160">
            <v>67</v>
          </cell>
          <cell r="H160" t="str">
            <v>Samsung LH351</v>
          </cell>
          <cell r="I160">
            <v>24</v>
          </cell>
          <cell r="J160" t="str">
            <v>385х100х125</v>
          </cell>
          <cell r="K160" t="str">
            <v>400x115x140</v>
          </cell>
          <cell r="L160">
            <v>1400</v>
          </cell>
          <cell r="M160">
            <v>1600</v>
          </cell>
          <cell r="N160" t="str">
            <v>Экструдированный алюминиевый профиль (анодированный), вторичная оптика из акрила (ПММА) с  силиконовой прокладкой</v>
          </cell>
          <cell r="O160" t="str">
            <v xml:space="preserve"> -60°...+50° С</v>
          </cell>
          <cell r="P160" t="str">
            <v>100 000 ч</v>
          </cell>
          <cell r="Q160" t="str">
            <v>5000К 4000К* 3000К*</v>
          </cell>
          <cell r="R160" t="str">
            <v>5 лет</v>
          </cell>
          <cell r="T160">
            <v>0</v>
          </cell>
          <cell r="U160">
            <v>3550</v>
          </cell>
          <cell r="V160">
            <v>3905</v>
          </cell>
          <cell r="W160">
            <v>5075</v>
          </cell>
          <cell r="X160">
            <v>5585</v>
          </cell>
          <cell r="Y160">
            <v>0</v>
          </cell>
          <cell r="Z160">
            <v>0</v>
          </cell>
          <cell r="AA160">
            <v>0</v>
          </cell>
          <cell r="AB160">
            <v>2038</v>
          </cell>
        </row>
        <row r="161">
          <cell r="A161" t="str">
            <v>VRN-LP27-53-A50K67-U</v>
          </cell>
          <cell r="B161">
            <v>53</v>
          </cell>
          <cell r="C161">
            <v>8745</v>
          </cell>
          <cell r="D161" t="str">
            <v>176-264В AС</v>
          </cell>
          <cell r="E161">
            <v>0.95</v>
          </cell>
          <cell r="F161" t="str">
            <v>К (концентрированная), 27°</v>
          </cell>
          <cell r="G161">
            <v>67</v>
          </cell>
          <cell r="H161" t="str">
            <v>Samsung LH351</v>
          </cell>
          <cell r="I161">
            <v>24</v>
          </cell>
          <cell r="J161" t="str">
            <v>385х100х140</v>
          </cell>
          <cell r="K161" t="str">
            <v>400x115x140</v>
          </cell>
          <cell r="L161">
            <v>1350</v>
          </cell>
          <cell r="M161">
            <v>1500</v>
          </cell>
          <cell r="N161" t="str">
            <v>Экструдированный алюминиевый профиль (анодированный), вторичная оптика из акрила (ПММА) с  силиконовой прокладкой</v>
          </cell>
          <cell r="O161" t="str">
            <v xml:space="preserve"> -60°...+50° С</v>
          </cell>
          <cell r="P161" t="str">
            <v>100 000 ч</v>
          </cell>
          <cell r="Q161" t="str">
            <v>5000К 4000К* 3000К*</v>
          </cell>
          <cell r="R161" t="str">
            <v>5 лет</v>
          </cell>
          <cell r="T161">
            <v>0</v>
          </cell>
          <cell r="U161">
            <v>3550</v>
          </cell>
          <cell r="V161">
            <v>3905</v>
          </cell>
          <cell r="W161">
            <v>5075</v>
          </cell>
          <cell r="X161">
            <v>5585</v>
          </cell>
          <cell r="Y161">
            <v>0</v>
          </cell>
          <cell r="Z161">
            <v>0</v>
          </cell>
          <cell r="AA161">
            <v>0</v>
          </cell>
          <cell r="AB161">
            <v>2005</v>
          </cell>
        </row>
        <row r="162">
          <cell r="A162" t="str">
            <v>VRN-LP27-53-A50K67-K</v>
          </cell>
          <cell r="B162">
            <v>53</v>
          </cell>
          <cell r="C162">
            <v>8745</v>
          </cell>
          <cell r="D162" t="str">
            <v>176-264В AС</v>
          </cell>
          <cell r="E162">
            <v>0.95</v>
          </cell>
          <cell r="F162" t="str">
            <v>К (концентрированная), 27°</v>
          </cell>
          <cell r="G162">
            <v>67</v>
          </cell>
          <cell r="H162" t="str">
            <v>Samsung LH351</v>
          </cell>
          <cell r="I162">
            <v>24</v>
          </cell>
          <cell r="J162" t="str">
            <v>385х100х125</v>
          </cell>
          <cell r="K162" t="str">
            <v>400x115x140</v>
          </cell>
          <cell r="L162">
            <v>1400</v>
          </cell>
          <cell r="M162">
            <v>1600</v>
          </cell>
          <cell r="N162" t="str">
            <v>Экструдированный алюминиевый профиль (анодированный), вторичная оптика из акрила (ПММА) с  силиконовой прокладкой</v>
          </cell>
          <cell r="O162" t="str">
            <v xml:space="preserve"> -60°...+50° С</v>
          </cell>
          <cell r="P162" t="str">
            <v>100 000 ч</v>
          </cell>
          <cell r="Q162" t="str">
            <v>5000К 4000К* 3000К*</v>
          </cell>
          <cell r="R162" t="str">
            <v>5 лет</v>
          </cell>
          <cell r="T162">
            <v>0</v>
          </cell>
          <cell r="U162">
            <v>3550</v>
          </cell>
          <cell r="V162">
            <v>3905</v>
          </cell>
          <cell r="W162">
            <v>5075</v>
          </cell>
          <cell r="X162">
            <v>5585</v>
          </cell>
          <cell r="Y162">
            <v>0</v>
          </cell>
          <cell r="Z162">
            <v>0</v>
          </cell>
          <cell r="AA162">
            <v>0</v>
          </cell>
          <cell r="AB162">
            <v>2041</v>
          </cell>
        </row>
        <row r="163">
          <cell r="A163" t="str">
            <v>VRN-LP58-53-A50K67-U</v>
          </cell>
          <cell r="B163">
            <v>53</v>
          </cell>
          <cell r="C163">
            <v>8745</v>
          </cell>
          <cell r="D163" t="str">
            <v>176-264В AС</v>
          </cell>
          <cell r="E163">
            <v>0.95</v>
          </cell>
          <cell r="F163" t="str">
            <v>Г (глубокая), 58°</v>
          </cell>
          <cell r="G163">
            <v>67</v>
          </cell>
          <cell r="H163" t="str">
            <v>Samsung LH351</v>
          </cell>
          <cell r="I163">
            <v>24</v>
          </cell>
          <cell r="J163" t="str">
            <v>385х100х140</v>
          </cell>
          <cell r="K163" t="str">
            <v>400x115x140</v>
          </cell>
          <cell r="L163">
            <v>1350</v>
          </cell>
          <cell r="M163">
            <v>1500</v>
          </cell>
          <cell r="N163" t="str">
            <v>Экструдированный алюминиевый профиль (анодированный), вторичная оптика из акрила (ПММА) с  силиконовой прокладкой</v>
          </cell>
          <cell r="O163" t="str">
            <v xml:space="preserve"> -60°...+50° С</v>
          </cell>
          <cell r="P163" t="str">
            <v>100 000 ч</v>
          </cell>
          <cell r="Q163" t="str">
            <v>5000К 4000К* 3000К*</v>
          </cell>
          <cell r="R163" t="str">
            <v>5 лет</v>
          </cell>
          <cell r="T163">
            <v>0</v>
          </cell>
          <cell r="U163">
            <v>3550</v>
          </cell>
          <cell r="V163">
            <v>3905</v>
          </cell>
          <cell r="W163">
            <v>5075</v>
          </cell>
          <cell r="X163">
            <v>5585</v>
          </cell>
          <cell r="Y163">
            <v>0</v>
          </cell>
          <cell r="Z163">
            <v>0</v>
          </cell>
          <cell r="AA163">
            <v>0</v>
          </cell>
          <cell r="AB163">
            <v>2008</v>
          </cell>
        </row>
        <row r="164">
          <cell r="A164" t="str">
            <v>VRN-LP58-53-A50K67-K</v>
          </cell>
          <cell r="B164">
            <v>53</v>
          </cell>
          <cell r="C164">
            <v>8745</v>
          </cell>
          <cell r="D164" t="str">
            <v>176-264В AС</v>
          </cell>
          <cell r="E164">
            <v>0.95</v>
          </cell>
          <cell r="F164" t="str">
            <v>Г (глубокая), 58°</v>
          </cell>
          <cell r="G164">
            <v>67</v>
          </cell>
          <cell r="H164" t="str">
            <v>Samsung LH351</v>
          </cell>
          <cell r="I164">
            <v>24</v>
          </cell>
          <cell r="J164" t="str">
            <v>385х100х125</v>
          </cell>
          <cell r="K164" t="str">
            <v>400x115x140</v>
          </cell>
          <cell r="L164">
            <v>1400</v>
          </cell>
          <cell r="M164">
            <v>1600</v>
          </cell>
          <cell r="N164" t="str">
            <v>Экструдированный алюминиевый профиль (анодированный), вторичная оптика из акрила (ПММА) с  силиконовой прокладкой</v>
          </cell>
          <cell r="O164" t="str">
            <v xml:space="preserve"> -60°...+50° С</v>
          </cell>
          <cell r="P164" t="str">
            <v>100 000 ч</v>
          </cell>
          <cell r="Q164" t="str">
            <v>5000К 4000К* 3000К*</v>
          </cell>
          <cell r="R164" t="str">
            <v>5 лет</v>
          </cell>
          <cell r="T164">
            <v>0</v>
          </cell>
          <cell r="U164">
            <v>3550</v>
          </cell>
          <cell r="V164">
            <v>3905</v>
          </cell>
          <cell r="W164">
            <v>5075</v>
          </cell>
          <cell r="X164">
            <v>5585</v>
          </cell>
          <cell r="Y164">
            <v>0</v>
          </cell>
          <cell r="Z164">
            <v>0</v>
          </cell>
          <cell r="AA164">
            <v>0</v>
          </cell>
          <cell r="AB164">
            <v>2044</v>
          </cell>
        </row>
        <row r="165">
          <cell r="A165" t="str">
            <v>VRN-LP100-53-A50K67-U</v>
          </cell>
          <cell r="B165">
            <v>53</v>
          </cell>
          <cell r="C165">
            <v>8745</v>
          </cell>
          <cell r="D165" t="str">
            <v>176-264В AС</v>
          </cell>
          <cell r="E165">
            <v>0.95</v>
          </cell>
          <cell r="F165" t="str">
            <v>100°</v>
          </cell>
          <cell r="G165">
            <v>67</v>
          </cell>
          <cell r="H165" t="str">
            <v>Samsung LH351</v>
          </cell>
          <cell r="I165">
            <v>24</v>
          </cell>
          <cell r="J165" t="str">
            <v>385х100х140</v>
          </cell>
          <cell r="K165" t="str">
            <v>400x115x140</v>
          </cell>
          <cell r="L165">
            <v>1350</v>
          </cell>
          <cell r="M165">
            <v>1500</v>
          </cell>
          <cell r="N165" t="str">
            <v>Экструдированный алюминиевый профиль (анодированный), вторичная оптика из акрила (ПММА) с  силиконовой прокладкой</v>
          </cell>
          <cell r="O165" t="str">
            <v xml:space="preserve"> -60°...+50° С</v>
          </cell>
          <cell r="P165" t="str">
            <v>100 000 ч</v>
          </cell>
          <cell r="Q165" t="str">
            <v>5000К 4000К* 3000К*</v>
          </cell>
          <cell r="R165" t="str">
            <v>5 лет</v>
          </cell>
          <cell r="T165">
            <v>0</v>
          </cell>
          <cell r="U165">
            <v>3550</v>
          </cell>
          <cell r="V165">
            <v>3905</v>
          </cell>
          <cell r="W165">
            <v>5075</v>
          </cell>
          <cell r="X165">
            <v>5585</v>
          </cell>
          <cell r="Y165">
            <v>0</v>
          </cell>
          <cell r="Z165">
            <v>0</v>
          </cell>
          <cell r="AA165">
            <v>0</v>
          </cell>
          <cell r="AB165">
            <v>2011</v>
          </cell>
        </row>
        <row r="166">
          <cell r="A166" t="str">
            <v>VRN-LP100-53-A50K67-K</v>
          </cell>
          <cell r="B166">
            <v>53</v>
          </cell>
          <cell r="C166">
            <v>8745</v>
          </cell>
          <cell r="D166" t="str">
            <v>176-264В AС</v>
          </cell>
          <cell r="E166">
            <v>0.95</v>
          </cell>
          <cell r="F166" t="str">
            <v>100°</v>
          </cell>
          <cell r="G166">
            <v>67</v>
          </cell>
          <cell r="H166" t="str">
            <v>Samsung LH351</v>
          </cell>
          <cell r="I166">
            <v>24</v>
          </cell>
          <cell r="J166" t="str">
            <v>385х100х125</v>
          </cell>
          <cell r="K166" t="str">
            <v>400x115x140</v>
          </cell>
          <cell r="L166">
            <v>1400</v>
          </cell>
          <cell r="M166">
            <v>1600</v>
          </cell>
          <cell r="N166" t="str">
            <v>Экструдированный алюминиевый профиль (анодированный), вторичная оптика из акрила (ПММА) с  силиконовой прокладкой</v>
          </cell>
          <cell r="O166" t="str">
            <v xml:space="preserve"> -60°...+50° С</v>
          </cell>
          <cell r="P166" t="str">
            <v>100 000 ч</v>
          </cell>
          <cell r="Q166" t="str">
            <v>5000К 4000К* 3000К*</v>
          </cell>
          <cell r="R166" t="str">
            <v>5 лет</v>
          </cell>
          <cell r="T166">
            <v>0</v>
          </cell>
          <cell r="U166">
            <v>3550</v>
          </cell>
          <cell r="V166">
            <v>3905</v>
          </cell>
          <cell r="W166">
            <v>5075</v>
          </cell>
          <cell r="X166">
            <v>5585</v>
          </cell>
          <cell r="Y166">
            <v>0</v>
          </cell>
          <cell r="Z166">
            <v>0</v>
          </cell>
          <cell r="AA166">
            <v>0</v>
          </cell>
          <cell r="AB166">
            <v>2047</v>
          </cell>
        </row>
        <row r="167">
          <cell r="A167" t="str">
            <v>VRN-LP12-79-A50K67-U</v>
          </cell>
          <cell r="B167">
            <v>79</v>
          </cell>
          <cell r="C167">
            <v>13035</v>
          </cell>
          <cell r="D167" t="str">
            <v>176-264В AС</v>
          </cell>
          <cell r="E167">
            <v>0.95</v>
          </cell>
          <cell r="F167" t="str">
            <v>К (концентрированная), 12°</v>
          </cell>
          <cell r="G167">
            <v>67</v>
          </cell>
          <cell r="H167" t="str">
            <v>Samsung LH351</v>
          </cell>
          <cell r="I167">
            <v>36</v>
          </cell>
          <cell r="J167" t="str">
            <v>560х100х140</v>
          </cell>
          <cell r="K167" t="str">
            <v>560x115x140</v>
          </cell>
          <cell r="L167">
            <v>1950</v>
          </cell>
          <cell r="M167">
            <v>2100</v>
          </cell>
          <cell r="N167" t="str">
            <v>Экструдированный алюминиевый профиль (анодированный), вторичная оптика из акрила (ПММА) с  силиконовой прокладкой</v>
          </cell>
          <cell r="O167" t="str">
            <v xml:space="preserve"> -60°...+50° С</v>
          </cell>
          <cell r="P167" t="str">
            <v>100 000 ч</v>
          </cell>
          <cell r="Q167" t="str">
            <v>5000К 4000К* 3000К*</v>
          </cell>
          <cell r="R167" t="str">
            <v>5 лет</v>
          </cell>
          <cell r="T167">
            <v>0</v>
          </cell>
          <cell r="U167">
            <v>5150</v>
          </cell>
          <cell r="V167">
            <v>5665</v>
          </cell>
          <cell r="W167">
            <v>7365</v>
          </cell>
          <cell r="X167">
            <v>8100</v>
          </cell>
          <cell r="Y167">
            <v>0</v>
          </cell>
          <cell r="Z167">
            <v>0</v>
          </cell>
          <cell r="AA167">
            <v>0</v>
          </cell>
          <cell r="AB167">
            <v>2003</v>
          </cell>
        </row>
        <row r="168">
          <cell r="A168" t="str">
            <v>VRN-LP12-79-A50K67-K</v>
          </cell>
          <cell r="B168">
            <v>79</v>
          </cell>
          <cell r="C168">
            <v>13035</v>
          </cell>
          <cell r="D168" t="str">
            <v>176-264В AС</v>
          </cell>
          <cell r="E168">
            <v>0.95</v>
          </cell>
          <cell r="F168" t="str">
            <v>К (концентрированная), 12°</v>
          </cell>
          <cell r="G168">
            <v>67</v>
          </cell>
          <cell r="H168" t="str">
            <v>Samsung LH351</v>
          </cell>
          <cell r="I168">
            <v>36</v>
          </cell>
          <cell r="J168" t="str">
            <v>560х100х125</v>
          </cell>
          <cell r="K168" t="str">
            <v>560x115x140</v>
          </cell>
          <cell r="L168">
            <v>2100</v>
          </cell>
          <cell r="M168">
            <v>2300</v>
          </cell>
          <cell r="N168" t="str">
            <v>Экструдированный алюминиевый профиль (анодированный), вторичная оптика из акрила (ПММА) с  силиконовой прокладкой</v>
          </cell>
          <cell r="O168" t="str">
            <v xml:space="preserve"> -60°...+50° С</v>
          </cell>
          <cell r="P168" t="str">
            <v>100 000 ч</v>
          </cell>
          <cell r="Q168" t="str">
            <v>5000К 4000К* 3000К*</v>
          </cell>
          <cell r="R168" t="str">
            <v>5 лет</v>
          </cell>
          <cell r="T168">
            <v>0</v>
          </cell>
          <cell r="U168">
            <v>5150</v>
          </cell>
          <cell r="V168">
            <v>5665</v>
          </cell>
          <cell r="W168">
            <v>7365</v>
          </cell>
          <cell r="X168">
            <v>8100</v>
          </cell>
          <cell r="Y168">
            <v>0</v>
          </cell>
          <cell r="Z168">
            <v>0</v>
          </cell>
          <cell r="AA168">
            <v>0</v>
          </cell>
          <cell r="AB168">
            <v>2039</v>
          </cell>
        </row>
        <row r="169">
          <cell r="A169" t="str">
            <v>VRN-LP27-79-A50K67-U</v>
          </cell>
          <cell r="B169">
            <v>79</v>
          </cell>
          <cell r="C169">
            <v>13035</v>
          </cell>
          <cell r="D169" t="str">
            <v>176-264В AС</v>
          </cell>
          <cell r="E169">
            <v>0.95</v>
          </cell>
          <cell r="F169" t="str">
            <v>К (концентрированная), 27°</v>
          </cell>
          <cell r="G169">
            <v>67</v>
          </cell>
          <cell r="H169" t="str">
            <v>Samsung LH351</v>
          </cell>
          <cell r="I169">
            <v>36</v>
          </cell>
          <cell r="J169" t="str">
            <v>560х100х140</v>
          </cell>
          <cell r="K169" t="str">
            <v>560x115x140</v>
          </cell>
          <cell r="L169">
            <v>1950</v>
          </cell>
          <cell r="M169">
            <v>2100</v>
          </cell>
          <cell r="N169" t="str">
            <v>Экструдированный алюминиевый профиль (анодированный), вторичная оптика из акрила (ПММА) с  силиконовой прокладкой</v>
          </cell>
          <cell r="O169" t="str">
            <v xml:space="preserve"> -60°...+50° С</v>
          </cell>
          <cell r="P169" t="str">
            <v>100 000 ч</v>
          </cell>
          <cell r="Q169" t="str">
            <v>5000К 4000К* 3000К*</v>
          </cell>
          <cell r="R169" t="str">
            <v>5 лет</v>
          </cell>
          <cell r="T169">
            <v>0</v>
          </cell>
          <cell r="U169">
            <v>5150</v>
          </cell>
          <cell r="V169">
            <v>5665</v>
          </cell>
          <cell r="W169">
            <v>7365</v>
          </cell>
          <cell r="X169">
            <v>8100</v>
          </cell>
          <cell r="Y169">
            <v>0</v>
          </cell>
          <cell r="Z169">
            <v>0</v>
          </cell>
          <cell r="AA169">
            <v>0</v>
          </cell>
          <cell r="AB169">
            <v>2006</v>
          </cell>
        </row>
        <row r="170">
          <cell r="A170" t="str">
            <v>VRN-LP27-79-A50K67-K</v>
          </cell>
          <cell r="B170">
            <v>79</v>
          </cell>
          <cell r="C170">
            <v>13035</v>
          </cell>
          <cell r="D170" t="str">
            <v>176-264В AС</v>
          </cell>
          <cell r="E170">
            <v>0.95</v>
          </cell>
          <cell r="F170" t="str">
            <v>К (концентрированная), 27°</v>
          </cell>
          <cell r="G170">
            <v>67</v>
          </cell>
          <cell r="H170" t="str">
            <v>Samsung LH351</v>
          </cell>
          <cell r="I170">
            <v>36</v>
          </cell>
          <cell r="J170" t="str">
            <v>560х100х125</v>
          </cell>
          <cell r="K170" t="str">
            <v>560x115x140</v>
          </cell>
          <cell r="L170">
            <v>2100</v>
          </cell>
          <cell r="M170">
            <v>2300</v>
          </cell>
          <cell r="N170" t="str">
            <v>Экструдированный алюминиевый профиль (анодированный), вторичная оптика из акрила (ПММА) с  силиконовой прокладкой</v>
          </cell>
          <cell r="O170" t="str">
            <v xml:space="preserve"> -60°...+50° С</v>
          </cell>
          <cell r="P170" t="str">
            <v>100 000 ч</v>
          </cell>
          <cell r="Q170" t="str">
            <v>5000К 4000К* 3000К*</v>
          </cell>
          <cell r="R170" t="str">
            <v>5 лет</v>
          </cell>
          <cell r="T170">
            <v>0</v>
          </cell>
          <cell r="U170">
            <v>5150</v>
          </cell>
          <cell r="V170">
            <v>5665</v>
          </cell>
          <cell r="W170">
            <v>7365</v>
          </cell>
          <cell r="X170">
            <v>8100</v>
          </cell>
          <cell r="Y170">
            <v>0</v>
          </cell>
          <cell r="Z170">
            <v>0</v>
          </cell>
          <cell r="AA170">
            <v>0</v>
          </cell>
          <cell r="AB170">
            <v>2042</v>
          </cell>
        </row>
        <row r="171">
          <cell r="A171" t="str">
            <v>VRN-LP58-79-A50K67-U</v>
          </cell>
          <cell r="B171">
            <v>79</v>
          </cell>
          <cell r="C171">
            <v>13035</v>
          </cell>
          <cell r="D171" t="str">
            <v>176-264В AС</v>
          </cell>
          <cell r="E171">
            <v>0.95</v>
          </cell>
          <cell r="F171" t="str">
            <v>Г (глубокая), 58°</v>
          </cell>
          <cell r="G171">
            <v>67</v>
          </cell>
          <cell r="H171" t="str">
            <v>Samsung LH351</v>
          </cell>
          <cell r="I171">
            <v>36</v>
          </cell>
          <cell r="J171" t="str">
            <v>560х100х140</v>
          </cell>
          <cell r="K171" t="str">
            <v>560x115x140</v>
          </cell>
          <cell r="L171">
            <v>1950</v>
          </cell>
          <cell r="M171">
            <v>2100</v>
          </cell>
          <cell r="N171" t="str">
            <v>Экструдированный алюминиевый профиль (анодированный), вторичная оптика из акрила (ПММА) с  силиконовой прокладкой</v>
          </cell>
          <cell r="O171" t="str">
            <v xml:space="preserve"> -60°...+50° С</v>
          </cell>
          <cell r="P171" t="str">
            <v>100 000 ч</v>
          </cell>
          <cell r="Q171" t="str">
            <v>5000К 4000К* 3000К*</v>
          </cell>
          <cell r="R171" t="str">
            <v>5 лет</v>
          </cell>
          <cell r="T171">
            <v>0</v>
          </cell>
          <cell r="U171">
            <v>5150</v>
          </cell>
          <cell r="V171">
            <v>5665</v>
          </cell>
          <cell r="W171">
            <v>7365</v>
          </cell>
          <cell r="X171">
            <v>8100</v>
          </cell>
          <cell r="Y171">
            <v>0</v>
          </cell>
          <cell r="Z171">
            <v>0</v>
          </cell>
          <cell r="AA171">
            <v>0</v>
          </cell>
          <cell r="AB171">
            <v>2009</v>
          </cell>
        </row>
        <row r="172">
          <cell r="A172" t="str">
            <v>VRN-LP58-79-A50K67-K</v>
          </cell>
          <cell r="B172">
            <v>79</v>
          </cell>
          <cell r="C172">
            <v>13035</v>
          </cell>
          <cell r="D172" t="str">
            <v>176-264В AС</v>
          </cell>
          <cell r="E172">
            <v>0.95</v>
          </cell>
          <cell r="F172" t="str">
            <v>Г (глубокая), 58°</v>
          </cell>
          <cell r="G172">
            <v>67</v>
          </cell>
          <cell r="H172" t="str">
            <v>Samsung LH351</v>
          </cell>
          <cell r="I172">
            <v>36</v>
          </cell>
          <cell r="J172" t="str">
            <v>560х100х125</v>
          </cell>
          <cell r="K172" t="str">
            <v>560x115x140</v>
          </cell>
          <cell r="L172">
            <v>2100</v>
          </cell>
          <cell r="M172">
            <v>2300</v>
          </cell>
          <cell r="N172" t="str">
            <v>Экструдированный алюминиевый профиль (анодированный), вторичная оптика из акрила (ПММА) с  силиконовой прокладкой</v>
          </cell>
          <cell r="O172" t="str">
            <v xml:space="preserve"> -60°...+50° С</v>
          </cell>
          <cell r="P172" t="str">
            <v>100 000 ч</v>
          </cell>
          <cell r="Q172" t="str">
            <v>5000К 4000К* 3000К*</v>
          </cell>
          <cell r="R172" t="str">
            <v>5 лет</v>
          </cell>
          <cell r="T172">
            <v>0</v>
          </cell>
          <cell r="U172">
            <v>5150</v>
          </cell>
          <cell r="V172">
            <v>5665</v>
          </cell>
          <cell r="W172">
            <v>7365</v>
          </cell>
          <cell r="X172">
            <v>8100</v>
          </cell>
          <cell r="Y172">
            <v>0</v>
          </cell>
          <cell r="Z172">
            <v>0</v>
          </cell>
          <cell r="AA172">
            <v>0</v>
          </cell>
          <cell r="AB172">
            <v>2045</v>
          </cell>
        </row>
        <row r="173">
          <cell r="A173" t="str">
            <v>VRN-LP100-79-A50K67-U</v>
          </cell>
          <cell r="B173">
            <v>79</v>
          </cell>
          <cell r="C173">
            <v>13035</v>
          </cell>
          <cell r="D173" t="str">
            <v>176-264В AС</v>
          </cell>
          <cell r="E173">
            <v>0.95</v>
          </cell>
          <cell r="F173" t="str">
            <v>100°</v>
          </cell>
          <cell r="G173">
            <v>67</v>
          </cell>
          <cell r="H173" t="str">
            <v>Samsung LH351</v>
          </cell>
          <cell r="I173">
            <v>36</v>
          </cell>
          <cell r="J173" t="str">
            <v>560х100х140</v>
          </cell>
          <cell r="K173" t="str">
            <v>560x115x140</v>
          </cell>
          <cell r="L173">
            <v>1950</v>
          </cell>
          <cell r="M173">
            <v>2100</v>
          </cell>
          <cell r="N173" t="str">
            <v>Экструдированный алюминиевый профиль (анодированный), вторичная оптика из акрила (ПММА) с  силиконовой прокладкой</v>
          </cell>
          <cell r="O173" t="str">
            <v xml:space="preserve"> -60°...+50° С</v>
          </cell>
          <cell r="P173" t="str">
            <v>100 000 ч</v>
          </cell>
          <cell r="Q173" t="str">
            <v>5000К 4000К* 3000К*</v>
          </cell>
          <cell r="R173" t="str">
            <v>5 лет</v>
          </cell>
          <cell r="T173">
            <v>0</v>
          </cell>
          <cell r="U173">
            <v>5150</v>
          </cell>
          <cell r="V173">
            <v>5665</v>
          </cell>
          <cell r="W173">
            <v>7365</v>
          </cell>
          <cell r="X173">
            <v>8100</v>
          </cell>
          <cell r="Y173">
            <v>0</v>
          </cell>
          <cell r="Z173">
            <v>0</v>
          </cell>
          <cell r="AA173">
            <v>0</v>
          </cell>
          <cell r="AB173">
            <v>2012</v>
          </cell>
        </row>
        <row r="174">
          <cell r="A174" t="str">
            <v>VRN-LP100-79-A50K67-K</v>
          </cell>
          <cell r="B174">
            <v>79</v>
          </cell>
          <cell r="C174">
            <v>13035</v>
          </cell>
          <cell r="D174" t="str">
            <v>176-264В AС</v>
          </cell>
          <cell r="E174">
            <v>0.95</v>
          </cell>
          <cell r="F174" t="str">
            <v>100°</v>
          </cell>
          <cell r="G174">
            <v>67</v>
          </cell>
          <cell r="H174" t="str">
            <v>Samsung LH351</v>
          </cell>
          <cell r="I174">
            <v>36</v>
          </cell>
          <cell r="J174" t="str">
            <v>560х100х125</v>
          </cell>
          <cell r="K174" t="str">
            <v>560x115x140</v>
          </cell>
          <cell r="L174">
            <v>2100</v>
          </cell>
          <cell r="M174">
            <v>2300</v>
          </cell>
          <cell r="N174" t="str">
            <v>Экструдированный алюминиевый профиль (анодированный), вторичная оптика из акрила (ПММА) с  силиконовой прокладкой</v>
          </cell>
          <cell r="O174" t="str">
            <v xml:space="preserve"> -60°...+50° С</v>
          </cell>
          <cell r="P174" t="str">
            <v>100 000 ч</v>
          </cell>
          <cell r="Q174" t="str">
            <v>5000К 4000К* 3000К*</v>
          </cell>
          <cell r="R174" t="str">
            <v>5 лет</v>
          </cell>
          <cell r="T174">
            <v>0</v>
          </cell>
          <cell r="U174">
            <v>5150</v>
          </cell>
          <cell r="V174">
            <v>5665</v>
          </cell>
          <cell r="W174">
            <v>7365</v>
          </cell>
          <cell r="X174">
            <v>8100</v>
          </cell>
          <cell r="Y174">
            <v>0</v>
          </cell>
          <cell r="Z174">
            <v>0</v>
          </cell>
          <cell r="AA174">
            <v>0</v>
          </cell>
          <cell r="AB174">
            <v>2048</v>
          </cell>
        </row>
        <row r="175">
          <cell r="A175" t="str">
            <v>VRN-LP60-62-A50K67-U</v>
          </cell>
          <cell r="B175">
            <v>62</v>
          </cell>
          <cell r="C175">
            <v>9610</v>
          </cell>
          <cell r="D175" t="str">
            <v>176-264В AС</v>
          </cell>
          <cell r="E175">
            <v>0.95</v>
          </cell>
          <cell r="F175" t="str">
            <v>Г (глубокая), 60°</v>
          </cell>
          <cell r="G175">
            <v>67</v>
          </cell>
          <cell r="H175" t="str">
            <v>Samsung LH351</v>
          </cell>
          <cell r="I175">
            <v>28</v>
          </cell>
          <cell r="J175" t="str">
            <v>335х100х140</v>
          </cell>
          <cell r="K175" t="e">
            <v>#N/A</v>
          </cell>
          <cell r="L175">
            <v>1200</v>
          </cell>
          <cell r="M175">
            <v>1400</v>
          </cell>
          <cell r="N175" t="str">
            <v>Экструдированный алюминиевый профиль (анодированный), вторичная оптика из акрила (ПММА) с  силиконовой прокладкой</v>
          </cell>
          <cell r="O175" t="str">
            <v xml:space="preserve"> -60°...+50° С</v>
          </cell>
          <cell r="P175" t="str">
            <v>100 000 ч</v>
          </cell>
          <cell r="Q175" t="str">
            <v>5000К 4000К* 3000К*</v>
          </cell>
          <cell r="R175" t="str">
            <v>5 лет</v>
          </cell>
          <cell r="T175">
            <v>0</v>
          </cell>
          <cell r="U175">
            <v>3300</v>
          </cell>
          <cell r="V175">
            <v>3630</v>
          </cell>
          <cell r="W175">
            <v>4720</v>
          </cell>
          <cell r="X175">
            <v>5190</v>
          </cell>
          <cell r="Y175">
            <v>0</v>
          </cell>
          <cell r="Z175">
            <v>0</v>
          </cell>
          <cell r="AA175">
            <v>0</v>
          </cell>
          <cell r="AB175">
            <v>2101</v>
          </cell>
        </row>
        <row r="176">
          <cell r="A176" t="str">
            <v>VRN-LP60-62-A50K67-K</v>
          </cell>
          <cell r="B176">
            <v>62</v>
          </cell>
          <cell r="C176">
            <v>9610</v>
          </cell>
          <cell r="D176" t="str">
            <v>176-264В AС</v>
          </cell>
          <cell r="E176">
            <v>0.95</v>
          </cell>
          <cell r="F176" t="str">
            <v>Г (глубокая), 60°</v>
          </cell>
          <cell r="G176">
            <v>67</v>
          </cell>
          <cell r="H176" t="str">
            <v>Samsung LH351</v>
          </cell>
          <cell r="I176">
            <v>28</v>
          </cell>
          <cell r="J176" t="str">
            <v>335х100х125</v>
          </cell>
          <cell r="K176" t="e">
            <v>#N/A</v>
          </cell>
          <cell r="L176">
            <v>1300</v>
          </cell>
          <cell r="M176">
            <v>1500</v>
          </cell>
          <cell r="N176" t="str">
            <v>Экструдированный алюминиевый профиль (анодированный), вторичная оптика из акрила (ПММА) с  силиконовой прокладкой</v>
          </cell>
          <cell r="O176" t="str">
            <v xml:space="preserve"> -60°...+50° С</v>
          </cell>
          <cell r="P176" t="str">
            <v>100 000 ч</v>
          </cell>
          <cell r="Q176" t="str">
            <v>5000К 4000К* 3000К*</v>
          </cell>
          <cell r="R176" t="str">
            <v>5 лет</v>
          </cell>
          <cell r="T176">
            <v>0</v>
          </cell>
          <cell r="U176">
            <v>3300</v>
          </cell>
          <cell r="V176">
            <v>3630</v>
          </cell>
          <cell r="W176">
            <v>4720</v>
          </cell>
          <cell r="X176">
            <v>5190</v>
          </cell>
          <cell r="Y176">
            <v>0</v>
          </cell>
          <cell r="Z176">
            <v>0</v>
          </cell>
          <cell r="AA176">
            <v>0</v>
          </cell>
          <cell r="AB176">
            <v>2102</v>
          </cell>
        </row>
        <row r="177">
          <cell r="A177" t="str">
            <v>VRN-LP90-62-A50K67-U</v>
          </cell>
          <cell r="B177">
            <v>62</v>
          </cell>
          <cell r="C177">
            <v>9610</v>
          </cell>
          <cell r="D177" t="str">
            <v>176-264В AС</v>
          </cell>
          <cell r="E177">
            <v>0.95</v>
          </cell>
          <cell r="F177" t="str">
            <v>Г (глубокая), 90°</v>
          </cell>
          <cell r="G177">
            <v>67</v>
          </cell>
          <cell r="H177" t="str">
            <v>Samsung LH351</v>
          </cell>
          <cell r="I177">
            <v>28</v>
          </cell>
          <cell r="J177" t="str">
            <v>335х100х140</v>
          </cell>
          <cell r="K177" t="e">
            <v>#N/A</v>
          </cell>
          <cell r="L177">
            <v>1200</v>
          </cell>
          <cell r="M177">
            <v>1400</v>
          </cell>
          <cell r="N177" t="str">
            <v>Экструдированный алюминиевый профиль (анодированный), вторичная оптика из акрила (ПММА) с  силиконовой прокладкой</v>
          </cell>
          <cell r="O177" t="str">
            <v xml:space="preserve"> -60°...+50° С</v>
          </cell>
          <cell r="P177" t="str">
            <v>100 000 ч</v>
          </cell>
          <cell r="Q177" t="str">
            <v>5000К 4000К* 3000К*</v>
          </cell>
          <cell r="R177" t="str">
            <v>5 лет</v>
          </cell>
          <cell r="T177">
            <v>0</v>
          </cell>
          <cell r="U177">
            <v>3300</v>
          </cell>
          <cell r="V177">
            <v>3630</v>
          </cell>
          <cell r="W177">
            <v>4720</v>
          </cell>
          <cell r="X177">
            <v>5190</v>
          </cell>
          <cell r="Y177">
            <v>0</v>
          </cell>
          <cell r="Z177">
            <v>0</v>
          </cell>
          <cell r="AA177">
            <v>0</v>
          </cell>
          <cell r="AB177">
            <v>2103</v>
          </cell>
        </row>
        <row r="178">
          <cell r="A178" t="str">
            <v>VRN-LP90-62-A50K67-K</v>
          </cell>
          <cell r="B178">
            <v>62</v>
          </cell>
          <cell r="C178">
            <v>9610</v>
          </cell>
          <cell r="D178" t="str">
            <v>176-264В AС</v>
          </cell>
          <cell r="E178">
            <v>0.95</v>
          </cell>
          <cell r="F178" t="str">
            <v>Г (глубокая), 90°</v>
          </cell>
          <cell r="G178">
            <v>67</v>
          </cell>
          <cell r="H178" t="str">
            <v>Samsung LH351</v>
          </cell>
          <cell r="I178">
            <v>28</v>
          </cell>
          <cell r="J178" t="str">
            <v>335х100х125</v>
          </cell>
          <cell r="K178" t="e">
            <v>#N/A</v>
          </cell>
          <cell r="L178">
            <v>1300</v>
          </cell>
          <cell r="M178">
            <v>1500</v>
          </cell>
          <cell r="N178" t="str">
            <v>Экструдированный алюминиевый профиль (анодированный), вторичная оптика из акрила (ПММА) с  силиконовой прокладкой</v>
          </cell>
          <cell r="O178" t="str">
            <v xml:space="preserve"> -60°...+50° С</v>
          </cell>
          <cell r="P178" t="str">
            <v>100 000 ч</v>
          </cell>
          <cell r="Q178" t="str">
            <v>5000К 4000К* 3000К*</v>
          </cell>
          <cell r="R178" t="str">
            <v>5 лет</v>
          </cell>
          <cell r="T178">
            <v>0</v>
          </cell>
          <cell r="U178">
            <v>3300</v>
          </cell>
          <cell r="V178">
            <v>3630</v>
          </cell>
          <cell r="W178">
            <v>4720</v>
          </cell>
          <cell r="X178">
            <v>5190</v>
          </cell>
          <cell r="Y178">
            <v>0</v>
          </cell>
          <cell r="Z178">
            <v>0</v>
          </cell>
          <cell r="AA178">
            <v>0</v>
          </cell>
          <cell r="AB178">
            <v>2104</v>
          </cell>
        </row>
        <row r="179">
          <cell r="A179" t="str">
            <v>VRN-LP140-62-A50K67-U</v>
          </cell>
          <cell r="B179">
            <v>62</v>
          </cell>
          <cell r="C179">
            <v>9610</v>
          </cell>
          <cell r="D179" t="str">
            <v>176-264В AС</v>
          </cell>
          <cell r="E179">
            <v>0.95</v>
          </cell>
          <cell r="F179" t="str">
            <v>140°</v>
          </cell>
          <cell r="G179">
            <v>67</v>
          </cell>
          <cell r="H179" t="str">
            <v>Samsung LH351</v>
          </cell>
          <cell r="I179">
            <v>28</v>
          </cell>
          <cell r="J179" t="str">
            <v>335х100х140</v>
          </cell>
          <cell r="K179" t="e">
            <v>#N/A</v>
          </cell>
          <cell r="L179">
            <v>1200</v>
          </cell>
          <cell r="M179">
            <v>1400</v>
          </cell>
          <cell r="N179" t="str">
            <v>Экструдированный алюминиевый профиль (анодированный), вторичная оптика из акрила (ПММА) с  силиконовой прокладкой</v>
          </cell>
          <cell r="O179" t="str">
            <v xml:space="preserve"> -60°...+50° С</v>
          </cell>
          <cell r="P179" t="str">
            <v>100 000 ч</v>
          </cell>
          <cell r="Q179" t="str">
            <v>5000К 4000К* 3000К*</v>
          </cell>
          <cell r="R179" t="str">
            <v>5 лет</v>
          </cell>
          <cell r="T179">
            <v>0</v>
          </cell>
          <cell r="U179">
            <v>3300</v>
          </cell>
          <cell r="V179">
            <v>3630</v>
          </cell>
          <cell r="W179">
            <v>4720</v>
          </cell>
          <cell r="X179">
            <v>5190</v>
          </cell>
          <cell r="Y179">
            <v>0</v>
          </cell>
          <cell r="Z179">
            <v>0</v>
          </cell>
          <cell r="AA179">
            <v>0</v>
          </cell>
          <cell r="AB179">
            <v>2105</v>
          </cell>
        </row>
        <row r="180">
          <cell r="A180" t="str">
            <v>VRN-LP140-62-A50K67-K</v>
          </cell>
          <cell r="B180">
            <v>62</v>
          </cell>
          <cell r="C180">
            <v>9610</v>
          </cell>
          <cell r="D180" t="str">
            <v>176-264В AС</v>
          </cell>
          <cell r="E180">
            <v>0.95</v>
          </cell>
          <cell r="F180" t="str">
            <v>140°</v>
          </cell>
          <cell r="G180">
            <v>67</v>
          </cell>
          <cell r="H180" t="str">
            <v>Samsung LH351</v>
          </cell>
          <cell r="I180">
            <v>28</v>
          </cell>
          <cell r="J180" t="str">
            <v>335х100х125</v>
          </cell>
          <cell r="K180" t="e">
            <v>#N/A</v>
          </cell>
          <cell r="L180">
            <v>1300</v>
          </cell>
          <cell r="M180">
            <v>1500</v>
          </cell>
          <cell r="N180" t="str">
            <v>Экструдированный алюминиевый профиль (анодированный), вторичная оптика из акрила (ПММА) с  силиконовой прокладкой</v>
          </cell>
          <cell r="O180" t="str">
            <v xml:space="preserve"> -60°...+50° С</v>
          </cell>
          <cell r="P180" t="str">
            <v>100 000 ч</v>
          </cell>
          <cell r="Q180" t="str">
            <v>5000К 4000К* 3000К*</v>
          </cell>
          <cell r="R180" t="str">
            <v>5 лет</v>
          </cell>
          <cell r="T180">
            <v>0</v>
          </cell>
          <cell r="U180">
            <v>3300</v>
          </cell>
          <cell r="V180">
            <v>3630</v>
          </cell>
          <cell r="W180">
            <v>4720</v>
          </cell>
          <cell r="X180">
            <v>5190</v>
          </cell>
          <cell r="Y180">
            <v>0</v>
          </cell>
          <cell r="Z180">
            <v>0</v>
          </cell>
          <cell r="AA180">
            <v>0</v>
          </cell>
          <cell r="AB180">
            <v>2106</v>
          </cell>
        </row>
        <row r="181">
          <cell r="A181" t="str">
            <v>VRN-LP60-125-A50K67-U</v>
          </cell>
          <cell r="B181">
            <v>125</v>
          </cell>
          <cell r="C181">
            <v>19375</v>
          </cell>
          <cell r="D181" t="str">
            <v>176-264В AС</v>
          </cell>
          <cell r="E181">
            <v>0.95</v>
          </cell>
          <cell r="F181" t="str">
            <v>Г (глубокая), 60°</v>
          </cell>
          <cell r="G181">
            <v>67</v>
          </cell>
          <cell r="H181" t="str">
            <v>Samsung LH351</v>
          </cell>
          <cell r="I181">
            <v>56</v>
          </cell>
          <cell r="J181" t="str">
            <v>635х100х140</v>
          </cell>
          <cell r="K181" t="e">
            <v>#N/A</v>
          </cell>
          <cell r="L181">
            <v>2400</v>
          </cell>
          <cell r="M181">
            <v>2650</v>
          </cell>
          <cell r="N181" t="str">
            <v>Экструдированный алюминиевый профиль (анодированный), вторичная оптика из акрила (ПММА) с  силиконовой прокладкой</v>
          </cell>
          <cell r="O181" t="str">
            <v xml:space="preserve"> -60°...+50° С</v>
          </cell>
          <cell r="P181" t="str">
            <v>100 000 ч</v>
          </cell>
          <cell r="Q181" t="str">
            <v>5000К 4000К* 3000К*</v>
          </cell>
          <cell r="R181" t="str">
            <v>5 лет</v>
          </cell>
          <cell r="T181">
            <v>0</v>
          </cell>
          <cell r="U181">
            <v>5500</v>
          </cell>
          <cell r="V181">
            <v>6050</v>
          </cell>
          <cell r="W181">
            <v>7865</v>
          </cell>
          <cell r="X181">
            <v>8650</v>
          </cell>
          <cell r="Y181">
            <v>0</v>
          </cell>
          <cell r="Z181">
            <v>0</v>
          </cell>
          <cell r="AA181">
            <v>0</v>
          </cell>
          <cell r="AB181">
            <v>2107</v>
          </cell>
        </row>
        <row r="182">
          <cell r="A182" t="str">
            <v>VRN-LP60-125-A50K67-K</v>
          </cell>
          <cell r="B182">
            <v>125</v>
          </cell>
          <cell r="C182">
            <v>19375</v>
          </cell>
          <cell r="D182" t="str">
            <v>176-264В AС</v>
          </cell>
          <cell r="E182">
            <v>0.95</v>
          </cell>
          <cell r="F182" t="str">
            <v>Г (глубокая), 60°</v>
          </cell>
          <cell r="G182">
            <v>67</v>
          </cell>
          <cell r="H182" t="str">
            <v>Samsung LH351</v>
          </cell>
          <cell r="I182">
            <v>56</v>
          </cell>
          <cell r="J182" t="str">
            <v>635х100х125</v>
          </cell>
          <cell r="K182" t="e">
            <v>#N/A</v>
          </cell>
          <cell r="L182">
            <v>2500</v>
          </cell>
          <cell r="M182">
            <v>2700</v>
          </cell>
          <cell r="N182" t="str">
            <v>Экструдированный алюминиевый профиль (анодированный), вторичная оптика из акрила (ПММА) с  силиконовой прокладкой</v>
          </cell>
          <cell r="O182" t="str">
            <v xml:space="preserve"> -60°...+50° С</v>
          </cell>
          <cell r="P182" t="str">
            <v>100 000 ч</v>
          </cell>
          <cell r="Q182" t="str">
            <v>5000К 4000К* 3000К*</v>
          </cell>
          <cell r="R182" t="str">
            <v>5 лет</v>
          </cell>
          <cell r="T182">
            <v>0</v>
          </cell>
          <cell r="U182">
            <v>5500</v>
          </cell>
          <cell r="V182">
            <v>6050</v>
          </cell>
          <cell r="W182">
            <v>7865</v>
          </cell>
          <cell r="X182">
            <v>8650</v>
          </cell>
          <cell r="Y182">
            <v>0</v>
          </cell>
          <cell r="Z182">
            <v>0</v>
          </cell>
          <cell r="AA182">
            <v>0</v>
          </cell>
          <cell r="AB182">
            <v>2108</v>
          </cell>
        </row>
        <row r="183">
          <cell r="A183" t="str">
            <v>VRN-LP90-125-A50K67-U</v>
          </cell>
          <cell r="B183">
            <v>125</v>
          </cell>
          <cell r="C183">
            <v>19375</v>
          </cell>
          <cell r="D183" t="str">
            <v>176-264В AС</v>
          </cell>
          <cell r="E183">
            <v>0.95</v>
          </cell>
          <cell r="F183" t="str">
            <v>Г (глубокая), 90°</v>
          </cell>
          <cell r="G183">
            <v>67</v>
          </cell>
          <cell r="H183" t="str">
            <v>Samsung LH351</v>
          </cell>
          <cell r="I183">
            <v>56</v>
          </cell>
          <cell r="J183" t="str">
            <v>635х100х140</v>
          </cell>
          <cell r="K183" t="e">
            <v>#N/A</v>
          </cell>
          <cell r="L183">
            <v>2400</v>
          </cell>
          <cell r="M183">
            <v>2650</v>
          </cell>
          <cell r="N183" t="str">
            <v>Экструдированный алюминиевый профиль (анодированный), вторичная оптика из акрила (ПММА) с  силиконовой прокладкой</v>
          </cell>
          <cell r="O183" t="str">
            <v xml:space="preserve"> -60°...+50° С</v>
          </cell>
          <cell r="P183" t="str">
            <v>100 000 ч</v>
          </cell>
          <cell r="Q183" t="str">
            <v>5000К 4000К* 3000К*</v>
          </cell>
          <cell r="R183" t="str">
            <v>5 лет</v>
          </cell>
          <cell r="T183">
            <v>0</v>
          </cell>
          <cell r="U183">
            <v>5500</v>
          </cell>
          <cell r="V183">
            <v>6050</v>
          </cell>
          <cell r="W183">
            <v>7865</v>
          </cell>
          <cell r="X183">
            <v>8650</v>
          </cell>
          <cell r="Y183">
            <v>0</v>
          </cell>
          <cell r="Z183">
            <v>0</v>
          </cell>
          <cell r="AA183">
            <v>0</v>
          </cell>
          <cell r="AB183">
            <v>2109</v>
          </cell>
        </row>
        <row r="184">
          <cell r="A184" t="str">
            <v>VRN-LP90-125-A50K67-K</v>
          </cell>
          <cell r="B184">
            <v>125</v>
          </cell>
          <cell r="C184">
            <v>19375</v>
          </cell>
          <cell r="D184" t="str">
            <v>176-264В AС</v>
          </cell>
          <cell r="E184">
            <v>0.95</v>
          </cell>
          <cell r="F184" t="str">
            <v>Г (глубокая), 90°</v>
          </cell>
          <cell r="G184">
            <v>67</v>
          </cell>
          <cell r="H184" t="str">
            <v>Samsung LH351</v>
          </cell>
          <cell r="I184">
            <v>56</v>
          </cell>
          <cell r="J184" t="str">
            <v>635х100х125</v>
          </cell>
          <cell r="K184" t="e">
            <v>#N/A</v>
          </cell>
          <cell r="L184">
            <v>2500</v>
          </cell>
          <cell r="M184">
            <v>2700</v>
          </cell>
          <cell r="N184" t="str">
            <v>Экструдированный алюминиевый профиль (анодированный), вторичная оптика из акрила (ПММА) с  силиконовой прокладкой</v>
          </cell>
          <cell r="O184" t="str">
            <v xml:space="preserve"> -60°...+50° С</v>
          </cell>
          <cell r="P184" t="str">
            <v>100 000 ч</v>
          </cell>
          <cell r="Q184" t="str">
            <v>5000К 4000К* 3000К*</v>
          </cell>
          <cell r="R184" t="str">
            <v>5 лет</v>
          </cell>
          <cell r="T184">
            <v>0</v>
          </cell>
          <cell r="U184">
            <v>5500</v>
          </cell>
          <cell r="V184">
            <v>6050</v>
          </cell>
          <cell r="W184">
            <v>7865</v>
          </cell>
          <cell r="X184">
            <v>8650</v>
          </cell>
          <cell r="Y184">
            <v>0</v>
          </cell>
          <cell r="Z184">
            <v>0</v>
          </cell>
          <cell r="AA184">
            <v>0</v>
          </cell>
          <cell r="AB184">
            <v>2110</v>
          </cell>
        </row>
        <row r="185">
          <cell r="A185" t="str">
            <v>VRN-LP140-125-A50K67-U</v>
          </cell>
          <cell r="B185">
            <v>125</v>
          </cell>
          <cell r="C185">
            <v>19375</v>
          </cell>
          <cell r="D185" t="str">
            <v>176-264В AС</v>
          </cell>
          <cell r="E185">
            <v>0.95</v>
          </cell>
          <cell r="F185" t="str">
            <v>140°</v>
          </cell>
          <cell r="G185">
            <v>67</v>
          </cell>
          <cell r="H185" t="str">
            <v>Samsung LH351</v>
          </cell>
          <cell r="I185">
            <v>56</v>
          </cell>
          <cell r="J185" t="str">
            <v>635х100х140</v>
          </cell>
          <cell r="K185" t="e">
            <v>#N/A</v>
          </cell>
          <cell r="L185">
            <v>2400</v>
          </cell>
          <cell r="M185">
            <v>2650</v>
          </cell>
          <cell r="N185" t="str">
            <v>Экструдированный алюминиевый профиль (анодированный), вторичная оптика из акрила (ПММА) с  силиконовой прокладкой</v>
          </cell>
          <cell r="O185" t="str">
            <v xml:space="preserve"> -60°...+50° С</v>
          </cell>
          <cell r="P185" t="str">
            <v>100 000 ч</v>
          </cell>
          <cell r="Q185" t="str">
            <v>5000К 4000К* 3000К*</v>
          </cell>
          <cell r="R185" t="str">
            <v>5 лет</v>
          </cell>
          <cell r="T185">
            <v>0</v>
          </cell>
          <cell r="U185">
            <v>5500</v>
          </cell>
          <cell r="V185">
            <v>6050</v>
          </cell>
          <cell r="W185">
            <v>7865</v>
          </cell>
          <cell r="X185">
            <v>8650</v>
          </cell>
          <cell r="Y185">
            <v>0</v>
          </cell>
          <cell r="Z185">
            <v>0</v>
          </cell>
          <cell r="AA185">
            <v>0</v>
          </cell>
          <cell r="AB185">
            <v>2111</v>
          </cell>
        </row>
        <row r="186">
          <cell r="A186" t="str">
            <v>VRN-LP140-125-A50K67-K</v>
          </cell>
          <cell r="B186">
            <v>125</v>
          </cell>
          <cell r="C186">
            <v>19375</v>
          </cell>
          <cell r="D186" t="str">
            <v>176-264В AС</v>
          </cell>
          <cell r="E186">
            <v>0.95</v>
          </cell>
          <cell r="F186" t="str">
            <v>140°</v>
          </cell>
          <cell r="G186">
            <v>67</v>
          </cell>
          <cell r="H186" t="str">
            <v>Samsung LH351</v>
          </cell>
          <cell r="I186">
            <v>56</v>
          </cell>
          <cell r="J186" t="str">
            <v>635х100х125</v>
          </cell>
          <cell r="K186" t="e">
            <v>#N/A</v>
          </cell>
          <cell r="L186">
            <v>2500</v>
          </cell>
          <cell r="M186">
            <v>2700</v>
          </cell>
          <cell r="N186" t="str">
            <v>Экструдированный алюминиевый профиль (анодированный), вторичная оптика из акрила (ПММА) с  силиконовой прокладкой</v>
          </cell>
          <cell r="O186" t="str">
            <v xml:space="preserve"> -60°...+50° С</v>
          </cell>
          <cell r="P186" t="str">
            <v>100 000 ч</v>
          </cell>
          <cell r="Q186" t="str">
            <v>5000К 4000К* 3000К*</v>
          </cell>
          <cell r="R186" t="str">
            <v>5 лет</v>
          </cell>
          <cell r="T186">
            <v>0</v>
          </cell>
          <cell r="U186">
            <v>5500</v>
          </cell>
          <cell r="V186">
            <v>6050</v>
          </cell>
          <cell r="W186">
            <v>7865</v>
          </cell>
          <cell r="X186">
            <v>8650</v>
          </cell>
          <cell r="Y186">
            <v>0</v>
          </cell>
          <cell r="Z186">
            <v>0</v>
          </cell>
          <cell r="AA186">
            <v>0</v>
          </cell>
          <cell r="AB186">
            <v>2112</v>
          </cell>
        </row>
        <row r="187">
          <cell r="A187" t="str">
            <v>VRN-LP12-54D-A50K67-U</v>
          </cell>
          <cell r="B187">
            <v>54</v>
          </cell>
          <cell r="C187">
            <v>8910</v>
          </cell>
          <cell r="D187" t="str">
            <v>176-264В AС</v>
          </cell>
          <cell r="E187">
            <v>0.95</v>
          </cell>
          <cell r="F187" t="str">
            <v>К (концентрированная), 12°</v>
          </cell>
          <cell r="G187">
            <v>67</v>
          </cell>
          <cell r="H187" t="str">
            <v>Samsung LH351</v>
          </cell>
          <cell r="I187">
            <v>24</v>
          </cell>
          <cell r="J187" t="str">
            <v>235х210х140</v>
          </cell>
          <cell r="K187" t="str">
            <v>250x275x110</v>
          </cell>
          <cell r="L187">
            <v>1500</v>
          </cell>
          <cell r="M187">
            <v>1700</v>
          </cell>
          <cell r="N187" t="str">
            <v>Экструдированный алюминиевый профиль (анодированный), вторичная оптика из акрила (ПММА) с  силиконовой прокладкой</v>
          </cell>
          <cell r="O187" t="str">
            <v xml:space="preserve"> -60°...+50° С</v>
          </cell>
          <cell r="P187" t="str">
            <v>100 000 ч</v>
          </cell>
          <cell r="Q187" t="str">
            <v>5000К 4000К* 3000К*</v>
          </cell>
          <cell r="R187" t="str">
            <v>5 лет</v>
          </cell>
          <cell r="T187">
            <v>0</v>
          </cell>
          <cell r="U187">
            <v>4280</v>
          </cell>
          <cell r="V187">
            <v>4710</v>
          </cell>
          <cell r="W187">
            <v>6125</v>
          </cell>
          <cell r="X187">
            <v>6740</v>
          </cell>
          <cell r="Y187">
            <v>0</v>
          </cell>
          <cell r="Z187">
            <v>0</v>
          </cell>
          <cell r="AA187">
            <v>0</v>
          </cell>
          <cell r="AB187">
            <v>2013</v>
          </cell>
        </row>
        <row r="188">
          <cell r="A188" t="str">
            <v>VRN-LP12-54D-A50K67-K</v>
          </cell>
          <cell r="B188">
            <v>54</v>
          </cell>
          <cell r="C188">
            <v>8910</v>
          </cell>
          <cell r="D188" t="str">
            <v>176-264В AС</v>
          </cell>
          <cell r="E188">
            <v>0.95</v>
          </cell>
          <cell r="F188" t="str">
            <v>К (концентрированная), 12°</v>
          </cell>
          <cell r="G188">
            <v>67</v>
          </cell>
          <cell r="H188" t="str">
            <v>Samsung LH351</v>
          </cell>
          <cell r="I188">
            <v>24</v>
          </cell>
          <cell r="J188" t="str">
            <v>235х260х80</v>
          </cell>
          <cell r="K188" t="str">
            <v>250x275x110</v>
          </cell>
          <cell r="L188">
            <v>1550</v>
          </cell>
          <cell r="M188">
            <v>1750</v>
          </cell>
          <cell r="N188" t="str">
            <v>Экструдированный алюминиевый профиль (анодированный), вторичная оптика из акрила (ПММА) с  силиконовой прокладкой</v>
          </cell>
          <cell r="O188" t="str">
            <v xml:space="preserve"> -60°...+50° С</v>
          </cell>
          <cell r="P188" t="str">
            <v>100 000 ч</v>
          </cell>
          <cell r="Q188" t="str">
            <v>5000К 4000К* 3000К*</v>
          </cell>
          <cell r="R188" t="str">
            <v>5 лет</v>
          </cell>
          <cell r="T188">
            <v>0</v>
          </cell>
          <cell r="U188">
            <v>4280</v>
          </cell>
          <cell r="V188">
            <v>4710</v>
          </cell>
          <cell r="W188">
            <v>6125</v>
          </cell>
          <cell r="X188">
            <v>6740</v>
          </cell>
          <cell r="Y188">
            <v>0</v>
          </cell>
          <cell r="Z188">
            <v>0</v>
          </cell>
          <cell r="AA188">
            <v>0</v>
          </cell>
          <cell r="AB188">
            <v>2049</v>
          </cell>
        </row>
        <row r="189">
          <cell r="A189" t="str">
            <v>VRN-LP27-54D-A50K67-U</v>
          </cell>
          <cell r="B189">
            <v>54</v>
          </cell>
          <cell r="C189">
            <v>8910</v>
          </cell>
          <cell r="D189" t="str">
            <v>176-264В AС</v>
          </cell>
          <cell r="E189">
            <v>0.95</v>
          </cell>
          <cell r="F189" t="str">
            <v>К (концентрированная), 27°</v>
          </cell>
          <cell r="G189">
            <v>67</v>
          </cell>
          <cell r="H189" t="str">
            <v>Samsung LH351</v>
          </cell>
          <cell r="I189">
            <v>24</v>
          </cell>
          <cell r="J189" t="str">
            <v>235х210х140</v>
          </cell>
          <cell r="K189" t="str">
            <v>250x275x110</v>
          </cell>
          <cell r="L189">
            <v>1500</v>
          </cell>
          <cell r="M189">
            <v>1700</v>
          </cell>
          <cell r="N189" t="str">
            <v>Экструдированный алюминиевый профиль (анодированный), вторичная оптика из акрила (ПММА) с  силиконовой прокладкой</v>
          </cell>
          <cell r="O189" t="str">
            <v xml:space="preserve"> -60°...+50° С</v>
          </cell>
          <cell r="P189" t="str">
            <v>100 000 ч</v>
          </cell>
          <cell r="Q189" t="str">
            <v>5000К 4000К* 3000К*</v>
          </cell>
          <cell r="R189" t="str">
            <v>5 лет</v>
          </cell>
          <cell r="T189">
            <v>0</v>
          </cell>
          <cell r="U189">
            <v>4280</v>
          </cell>
          <cell r="V189">
            <v>4710</v>
          </cell>
          <cell r="W189">
            <v>6125</v>
          </cell>
          <cell r="X189">
            <v>6740</v>
          </cell>
          <cell r="Y189">
            <v>0</v>
          </cell>
          <cell r="Z189">
            <v>0</v>
          </cell>
          <cell r="AA189">
            <v>0</v>
          </cell>
          <cell r="AB189">
            <v>2016</v>
          </cell>
        </row>
        <row r="190">
          <cell r="A190" t="str">
            <v>VRN-LP27-54D-A50K67-K</v>
          </cell>
          <cell r="B190">
            <v>54</v>
          </cell>
          <cell r="C190">
            <v>8910</v>
          </cell>
          <cell r="D190" t="str">
            <v>176-264В AС</v>
          </cell>
          <cell r="E190">
            <v>0.95</v>
          </cell>
          <cell r="F190" t="str">
            <v>К (концентрированная), 27°</v>
          </cell>
          <cell r="G190">
            <v>67</v>
          </cell>
          <cell r="H190" t="str">
            <v>Samsung LH351</v>
          </cell>
          <cell r="I190">
            <v>24</v>
          </cell>
          <cell r="J190" t="str">
            <v>235х260х80</v>
          </cell>
          <cell r="K190" t="str">
            <v>250x275x110</v>
          </cell>
          <cell r="L190">
            <v>1550</v>
          </cell>
          <cell r="M190">
            <v>1750</v>
          </cell>
          <cell r="N190" t="str">
            <v>Экструдированный алюминиевый профиль (анодированный), вторичная оптика из акрила (ПММА) с  силиконовой прокладкой</v>
          </cell>
          <cell r="O190" t="str">
            <v xml:space="preserve"> -60°...+50° С</v>
          </cell>
          <cell r="P190" t="str">
            <v>100 000 ч</v>
          </cell>
          <cell r="Q190" t="str">
            <v>5000К 4000К* 3000К*</v>
          </cell>
          <cell r="R190" t="str">
            <v>5 лет</v>
          </cell>
          <cell r="T190">
            <v>0</v>
          </cell>
          <cell r="U190">
            <v>4280</v>
          </cell>
          <cell r="V190">
            <v>4710</v>
          </cell>
          <cell r="W190">
            <v>6125</v>
          </cell>
          <cell r="X190">
            <v>6740</v>
          </cell>
          <cell r="Y190">
            <v>0</v>
          </cell>
          <cell r="Z190">
            <v>0</v>
          </cell>
          <cell r="AA190">
            <v>0</v>
          </cell>
          <cell r="AB190">
            <v>2052</v>
          </cell>
        </row>
        <row r="191">
          <cell r="A191" t="str">
            <v>VRN-LP58-54D-A50K67-U</v>
          </cell>
          <cell r="B191">
            <v>54</v>
          </cell>
          <cell r="C191">
            <v>8910</v>
          </cell>
          <cell r="D191" t="str">
            <v>176-264В AС</v>
          </cell>
          <cell r="E191">
            <v>0.95</v>
          </cell>
          <cell r="F191" t="str">
            <v>Г (глубокая), 58°</v>
          </cell>
          <cell r="G191">
            <v>67</v>
          </cell>
          <cell r="H191" t="str">
            <v>Samsung LH351</v>
          </cell>
          <cell r="I191">
            <v>24</v>
          </cell>
          <cell r="J191" t="str">
            <v>235х210х140</v>
          </cell>
          <cell r="K191" t="str">
            <v>250x275x110</v>
          </cell>
          <cell r="L191">
            <v>1500</v>
          </cell>
          <cell r="M191">
            <v>1700</v>
          </cell>
          <cell r="N191" t="str">
            <v>Экструдированный алюминиевый профиль (анодированный), вторичная оптика из акрила (ПММА) с  силиконовой прокладкой</v>
          </cell>
          <cell r="O191" t="str">
            <v xml:space="preserve"> -60°...+50° С</v>
          </cell>
          <cell r="P191" t="str">
            <v>100 000 ч</v>
          </cell>
          <cell r="Q191" t="str">
            <v>5000К 4000К* 3000К*</v>
          </cell>
          <cell r="R191" t="str">
            <v>5 лет</v>
          </cell>
          <cell r="T191">
            <v>0</v>
          </cell>
          <cell r="U191">
            <v>4280</v>
          </cell>
          <cell r="V191">
            <v>4710</v>
          </cell>
          <cell r="W191">
            <v>6125</v>
          </cell>
          <cell r="X191">
            <v>6740</v>
          </cell>
          <cell r="Y191">
            <v>0</v>
          </cell>
          <cell r="Z191">
            <v>0</v>
          </cell>
          <cell r="AA191">
            <v>0</v>
          </cell>
          <cell r="AB191">
            <v>2019</v>
          </cell>
        </row>
        <row r="192">
          <cell r="A192" t="str">
            <v>VRN-LP58-54D-A50K67-K</v>
          </cell>
          <cell r="B192">
            <v>54</v>
          </cell>
          <cell r="C192">
            <v>8910</v>
          </cell>
          <cell r="D192" t="str">
            <v>176-264В AС</v>
          </cell>
          <cell r="E192">
            <v>0.95</v>
          </cell>
          <cell r="F192" t="str">
            <v>Г (глубокая), 58°</v>
          </cell>
          <cell r="G192">
            <v>67</v>
          </cell>
          <cell r="H192" t="str">
            <v>Samsung LH351</v>
          </cell>
          <cell r="I192">
            <v>24</v>
          </cell>
          <cell r="J192" t="str">
            <v>235х260х80</v>
          </cell>
          <cell r="K192" t="str">
            <v>250x275x110</v>
          </cell>
          <cell r="L192">
            <v>1550</v>
          </cell>
          <cell r="M192">
            <v>1750</v>
          </cell>
          <cell r="N192" t="str">
            <v>Экструдированный алюминиевый профиль (анодированный), вторичная оптика из акрила (ПММА) с  силиконовой прокладкой</v>
          </cell>
          <cell r="O192" t="str">
            <v xml:space="preserve"> -60°...+50° С</v>
          </cell>
          <cell r="P192" t="str">
            <v>100 000 ч</v>
          </cell>
          <cell r="Q192" t="str">
            <v>5000К 4000К* 3000К*</v>
          </cell>
          <cell r="R192" t="str">
            <v>5 лет</v>
          </cell>
          <cell r="T192">
            <v>0</v>
          </cell>
          <cell r="U192">
            <v>4280</v>
          </cell>
          <cell r="V192">
            <v>4710</v>
          </cell>
          <cell r="W192">
            <v>6125</v>
          </cell>
          <cell r="X192">
            <v>6740</v>
          </cell>
          <cell r="Y192">
            <v>0</v>
          </cell>
          <cell r="Z192">
            <v>0</v>
          </cell>
          <cell r="AA192">
            <v>0</v>
          </cell>
          <cell r="AB192">
            <v>2055</v>
          </cell>
        </row>
        <row r="193">
          <cell r="A193" t="str">
            <v>VRN-LP100-54D-A50K67-U</v>
          </cell>
          <cell r="B193">
            <v>54</v>
          </cell>
          <cell r="C193">
            <v>8910</v>
          </cell>
          <cell r="D193" t="str">
            <v>176-264В AС</v>
          </cell>
          <cell r="E193">
            <v>0.95</v>
          </cell>
          <cell r="F193" t="str">
            <v>100°</v>
          </cell>
          <cell r="G193">
            <v>67</v>
          </cell>
          <cell r="H193" t="str">
            <v>Samsung LH351</v>
          </cell>
          <cell r="I193">
            <v>24</v>
          </cell>
          <cell r="J193" t="str">
            <v>235х210х140</v>
          </cell>
          <cell r="K193" t="str">
            <v>250x275x110</v>
          </cell>
          <cell r="L193">
            <v>1500</v>
          </cell>
          <cell r="M193">
            <v>1700</v>
          </cell>
          <cell r="N193" t="str">
            <v>Экструдированный алюминиевый профиль (анодированный), вторичная оптика из акрила (ПММА) с  силиконовой прокладкой</v>
          </cell>
          <cell r="O193" t="str">
            <v xml:space="preserve"> -60°...+50° С</v>
          </cell>
          <cell r="P193" t="str">
            <v>100 000 ч</v>
          </cell>
          <cell r="Q193" t="str">
            <v>5000К 4000К* 3000К*</v>
          </cell>
          <cell r="R193" t="str">
            <v>5 лет</v>
          </cell>
          <cell r="T193">
            <v>0</v>
          </cell>
          <cell r="U193">
            <v>4280</v>
          </cell>
          <cell r="V193">
            <v>4710</v>
          </cell>
          <cell r="W193">
            <v>6125</v>
          </cell>
          <cell r="X193">
            <v>6740</v>
          </cell>
          <cell r="Y193">
            <v>0</v>
          </cell>
          <cell r="Z193">
            <v>0</v>
          </cell>
          <cell r="AA193">
            <v>0</v>
          </cell>
          <cell r="AB193">
            <v>2022</v>
          </cell>
        </row>
        <row r="194">
          <cell r="A194" t="str">
            <v>VRN-LP100-54D-A50K67-K</v>
          </cell>
          <cell r="B194">
            <v>54</v>
          </cell>
          <cell r="C194">
            <v>8910</v>
          </cell>
          <cell r="D194" t="str">
            <v>176-264В AС</v>
          </cell>
          <cell r="E194">
            <v>0.95</v>
          </cell>
          <cell r="F194" t="str">
            <v>100°</v>
          </cell>
          <cell r="G194">
            <v>67</v>
          </cell>
          <cell r="H194" t="str">
            <v>Samsung LH351</v>
          </cell>
          <cell r="I194">
            <v>24</v>
          </cell>
          <cell r="J194" t="str">
            <v>235х260х80</v>
          </cell>
          <cell r="K194" t="str">
            <v>250x275x110</v>
          </cell>
          <cell r="L194">
            <v>1550</v>
          </cell>
          <cell r="M194">
            <v>1750</v>
          </cell>
          <cell r="N194" t="str">
            <v>Экструдированный алюминиевый профиль (анодированный), вторичная оптика из акрила (ПММА) с  силиконовой прокладкой</v>
          </cell>
          <cell r="O194" t="str">
            <v xml:space="preserve"> -60°...+50° С</v>
          </cell>
          <cell r="P194" t="str">
            <v>100 000 ч</v>
          </cell>
          <cell r="Q194" t="str">
            <v>5000К 4000К* 3000К*</v>
          </cell>
          <cell r="R194" t="str">
            <v>5 лет</v>
          </cell>
          <cell r="T194">
            <v>0</v>
          </cell>
          <cell r="U194">
            <v>4280</v>
          </cell>
          <cell r="V194">
            <v>4710</v>
          </cell>
          <cell r="W194">
            <v>6125</v>
          </cell>
          <cell r="X194">
            <v>6740</v>
          </cell>
          <cell r="Y194">
            <v>0</v>
          </cell>
          <cell r="Z194">
            <v>0</v>
          </cell>
          <cell r="AA194">
            <v>0</v>
          </cell>
          <cell r="AB194">
            <v>2058</v>
          </cell>
        </row>
        <row r="195">
          <cell r="A195" t="str">
            <v>VRN-LP12-106D-A50K67-U</v>
          </cell>
          <cell r="B195">
            <v>106</v>
          </cell>
          <cell r="C195">
            <v>17490</v>
          </cell>
          <cell r="D195" t="str">
            <v>176-264В AС</v>
          </cell>
          <cell r="E195">
            <v>0.95</v>
          </cell>
          <cell r="F195" t="str">
            <v>К (концентрированная), 12°</v>
          </cell>
          <cell r="G195">
            <v>67</v>
          </cell>
          <cell r="H195" t="str">
            <v>Samsung LH351</v>
          </cell>
          <cell r="I195">
            <v>48</v>
          </cell>
          <cell r="J195" t="str">
            <v>385х210х140</v>
          </cell>
          <cell r="K195" t="str">
            <v>400x275x110</v>
          </cell>
          <cell r="L195">
            <v>2500</v>
          </cell>
          <cell r="M195">
            <v>2700</v>
          </cell>
          <cell r="N195" t="str">
            <v>Экструдированный алюминиевый профиль (анодированный), вторичная оптика из акрила (ПММА) с  силиконовой прокладкой</v>
          </cell>
          <cell r="O195" t="str">
            <v xml:space="preserve"> -60°...+50° С</v>
          </cell>
          <cell r="P195" t="str">
            <v>100 000 ч</v>
          </cell>
          <cell r="Q195" t="str">
            <v>5000К 4000К* 3000К*</v>
          </cell>
          <cell r="R195" t="str">
            <v>5 лет</v>
          </cell>
          <cell r="T195">
            <v>0</v>
          </cell>
          <cell r="U195">
            <v>7100</v>
          </cell>
          <cell r="V195">
            <v>7810</v>
          </cell>
          <cell r="W195">
            <v>10155</v>
          </cell>
          <cell r="X195">
            <v>11170</v>
          </cell>
          <cell r="Y195">
            <v>0</v>
          </cell>
          <cell r="Z195">
            <v>0</v>
          </cell>
          <cell r="AA195">
            <v>0</v>
          </cell>
          <cell r="AB195">
            <v>2014</v>
          </cell>
        </row>
        <row r="196">
          <cell r="A196" t="str">
            <v>VRN-LP12-106D-A50K67-K</v>
          </cell>
          <cell r="B196">
            <v>106</v>
          </cell>
          <cell r="C196">
            <v>17490</v>
          </cell>
          <cell r="D196" t="str">
            <v>176-264В AС</v>
          </cell>
          <cell r="E196">
            <v>0.95</v>
          </cell>
          <cell r="F196" t="str">
            <v>К (концентрированная), 12°</v>
          </cell>
          <cell r="G196">
            <v>67</v>
          </cell>
          <cell r="H196" t="str">
            <v>Samsung LH351</v>
          </cell>
          <cell r="I196">
            <v>48</v>
          </cell>
          <cell r="J196" t="str">
            <v>385х260х80</v>
          </cell>
          <cell r="K196" t="str">
            <v>400x275x110</v>
          </cell>
          <cell r="L196">
            <v>2550</v>
          </cell>
          <cell r="M196">
            <v>2800</v>
          </cell>
          <cell r="N196" t="str">
            <v>Экструдированный алюминиевый профиль (анодированный), вторичная оптика из акрила (ПММА) с  силиконовой прокладкой</v>
          </cell>
          <cell r="O196" t="str">
            <v xml:space="preserve"> -60°...+50° С</v>
          </cell>
          <cell r="P196" t="str">
            <v>100 000 ч</v>
          </cell>
          <cell r="Q196" t="str">
            <v>5000К 4000К* 3000К*</v>
          </cell>
          <cell r="R196" t="str">
            <v>5 лет</v>
          </cell>
          <cell r="T196">
            <v>0</v>
          </cell>
          <cell r="U196">
            <v>7100</v>
          </cell>
          <cell r="V196">
            <v>7810</v>
          </cell>
          <cell r="W196">
            <v>10155</v>
          </cell>
          <cell r="X196">
            <v>11170</v>
          </cell>
          <cell r="Y196">
            <v>0</v>
          </cell>
          <cell r="Z196">
            <v>0</v>
          </cell>
          <cell r="AA196">
            <v>0</v>
          </cell>
          <cell r="AB196">
            <v>2050</v>
          </cell>
        </row>
        <row r="197">
          <cell r="A197" t="str">
            <v>VRN-LP27-106D-A50K67-U</v>
          </cell>
          <cell r="B197">
            <v>106</v>
          </cell>
          <cell r="C197">
            <v>17490</v>
          </cell>
          <cell r="D197" t="str">
            <v>176-264В AС</v>
          </cell>
          <cell r="E197">
            <v>0.95</v>
          </cell>
          <cell r="F197" t="str">
            <v>К (концентрированная), 27°</v>
          </cell>
          <cell r="G197">
            <v>67</v>
          </cell>
          <cell r="H197" t="str">
            <v>Samsung LH351</v>
          </cell>
          <cell r="I197">
            <v>48</v>
          </cell>
          <cell r="J197" t="str">
            <v>385х210х140</v>
          </cell>
          <cell r="K197" t="str">
            <v>400x275x110</v>
          </cell>
          <cell r="L197">
            <v>2500</v>
          </cell>
          <cell r="M197">
            <v>2700</v>
          </cell>
          <cell r="N197" t="str">
            <v>Экструдированный алюминиевый профиль (анодированный), вторичная оптика из акрила (ПММА) с  силиконовой прокладкой</v>
          </cell>
          <cell r="O197" t="str">
            <v xml:space="preserve"> -60°...+50° С</v>
          </cell>
          <cell r="P197" t="str">
            <v>100 000 ч</v>
          </cell>
          <cell r="Q197" t="str">
            <v>5000К 4000К* 3000К*</v>
          </cell>
          <cell r="R197" t="str">
            <v>5 лет</v>
          </cell>
          <cell r="T197">
            <v>0</v>
          </cell>
          <cell r="U197">
            <v>7100</v>
          </cell>
          <cell r="V197">
            <v>7810</v>
          </cell>
          <cell r="W197">
            <v>10155</v>
          </cell>
          <cell r="X197">
            <v>11170</v>
          </cell>
          <cell r="Y197">
            <v>0</v>
          </cell>
          <cell r="Z197">
            <v>0</v>
          </cell>
          <cell r="AA197">
            <v>0</v>
          </cell>
          <cell r="AB197">
            <v>2017</v>
          </cell>
        </row>
        <row r="198">
          <cell r="A198" t="str">
            <v>VRN-LP27-106D-A50K67-K</v>
          </cell>
          <cell r="B198">
            <v>106</v>
          </cell>
          <cell r="C198">
            <v>17490</v>
          </cell>
          <cell r="D198" t="str">
            <v>176-264В AС</v>
          </cell>
          <cell r="E198">
            <v>0.95</v>
          </cell>
          <cell r="F198" t="str">
            <v>К (концентрированная), 27°</v>
          </cell>
          <cell r="G198">
            <v>67</v>
          </cell>
          <cell r="H198" t="str">
            <v>Samsung LH351</v>
          </cell>
          <cell r="I198">
            <v>48</v>
          </cell>
          <cell r="J198" t="str">
            <v>385х260х80</v>
          </cell>
          <cell r="K198" t="str">
            <v>400x275x110</v>
          </cell>
          <cell r="L198">
            <v>2550</v>
          </cell>
          <cell r="M198">
            <v>2800</v>
          </cell>
          <cell r="N198" t="str">
            <v>Экструдированный алюминиевый профиль (анодированный), вторичная оптика из акрила (ПММА) с  силиконовой прокладкой</v>
          </cell>
          <cell r="O198" t="str">
            <v xml:space="preserve"> -60°...+50° С</v>
          </cell>
          <cell r="P198" t="str">
            <v>100 000 ч</v>
          </cell>
          <cell r="Q198" t="str">
            <v>5000К 4000К* 3000К*</v>
          </cell>
          <cell r="R198" t="str">
            <v>5 лет</v>
          </cell>
          <cell r="T198">
            <v>0</v>
          </cell>
          <cell r="U198">
            <v>7100</v>
          </cell>
          <cell r="V198">
            <v>7810</v>
          </cell>
          <cell r="W198">
            <v>10155</v>
          </cell>
          <cell r="X198">
            <v>11170</v>
          </cell>
          <cell r="Y198">
            <v>0</v>
          </cell>
          <cell r="Z198">
            <v>0</v>
          </cell>
          <cell r="AA198">
            <v>0</v>
          </cell>
          <cell r="AB198">
            <v>2053</v>
          </cell>
        </row>
        <row r="199">
          <cell r="A199" t="str">
            <v>VRN-LP58-106D-A50K67-U</v>
          </cell>
          <cell r="B199">
            <v>106</v>
          </cell>
          <cell r="C199">
            <v>17490</v>
          </cell>
          <cell r="D199" t="str">
            <v>176-264В AС</v>
          </cell>
          <cell r="E199">
            <v>0.95</v>
          </cell>
          <cell r="F199" t="str">
            <v>Г (глубокая), 58°</v>
          </cell>
          <cell r="G199">
            <v>67</v>
          </cell>
          <cell r="H199" t="str">
            <v>Samsung LH351</v>
          </cell>
          <cell r="I199">
            <v>48</v>
          </cell>
          <cell r="J199" t="str">
            <v>385х210х140</v>
          </cell>
          <cell r="K199" t="str">
            <v>400x275x110</v>
          </cell>
          <cell r="L199">
            <v>2500</v>
          </cell>
          <cell r="M199">
            <v>2700</v>
          </cell>
          <cell r="N199" t="str">
            <v>Экструдированный алюминиевый профиль (анодированный), вторичная оптика из акрила (ПММА) с  силиконовой прокладкой</v>
          </cell>
          <cell r="O199" t="str">
            <v xml:space="preserve"> -60°...+50° С</v>
          </cell>
          <cell r="P199" t="str">
            <v>100 000 ч</v>
          </cell>
          <cell r="Q199" t="str">
            <v>5000К 4000К* 3000К*</v>
          </cell>
          <cell r="R199" t="str">
            <v>5 лет</v>
          </cell>
          <cell r="T199">
            <v>0</v>
          </cell>
          <cell r="U199">
            <v>7100</v>
          </cell>
          <cell r="V199">
            <v>7810</v>
          </cell>
          <cell r="W199">
            <v>10155</v>
          </cell>
          <cell r="X199">
            <v>11170</v>
          </cell>
          <cell r="Y199">
            <v>0</v>
          </cell>
          <cell r="Z199">
            <v>0</v>
          </cell>
          <cell r="AA199">
            <v>0</v>
          </cell>
          <cell r="AB199">
            <v>2020</v>
          </cell>
        </row>
        <row r="200">
          <cell r="A200" t="str">
            <v>VRN-LP58-106D-A50K67-K</v>
          </cell>
          <cell r="B200">
            <v>106</v>
          </cell>
          <cell r="C200">
            <v>17490</v>
          </cell>
          <cell r="D200" t="str">
            <v>176-264В AС</v>
          </cell>
          <cell r="E200">
            <v>0.95</v>
          </cell>
          <cell r="F200" t="str">
            <v>Г (глубокая), 58°</v>
          </cell>
          <cell r="G200">
            <v>67</v>
          </cell>
          <cell r="H200" t="str">
            <v>Samsung LH351</v>
          </cell>
          <cell r="I200">
            <v>48</v>
          </cell>
          <cell r="J200" t="str">
            <v>385х260х80</v>
          </cell>
          <cell r="K200" t="str">
            <v>400x275x110</v>
          </cell>
          <cell r="L200">
            <v>2550</v>
          </cell>
          <cell r="M200">
            <v>2800</v>
          </cell>
          <cell r="N200" t="str">
            <v>Экструдированный алюминиевый профиль (анодированный), вторичная оптика из акрила (ПММА) с  силиконовой прокладкой</v>
          </cell>
          <cell r="O200" t="str">
            <v xml:space="preserve"> -60°...+50° С</v>
          </cell>
          <cell r="P200" t="str">
            <v>100 000 ч</v>
          </cell>
          <cell r="Q200" t="str">
            <v>5000К 4000К* 3000К*</v>
          </cell>
          <cell r="R200" t="str">
            <v>5 лет</v>
          </cell>
          <cell r="T200">
            <v>0</v>
          </cell>
          <cell r="U200">
            <v>7100</v>
          </cell>
          <cell r="V200">
            <v>7810</v>
          </cell>
          <cell r="W200">
            <v>10155</v>
          </cell>
          <cell r="X200">
            <v>11170</v>
          </cell>
          <cell r="Y200">
            <v>0</v>
          </cell>
          <cell r="Z200">
            <v>0</v>
          </cell>
          <cell r="AA200">
            <v>0</v>
          </cell>
          <cell r="AB200">
            <v>2056</v>
          </cell>
        </row>
        <row r="201">
          <cell r="A201" t="str">
            <v>VRN-LP100-106D-A50K67-U</v>
          </cell>
          <cell r="B201">
            <v>106</v>
          </cell>
          <cell r="C201">
            <v>17490</v>
          </cell>
          <cell r="D201" t="str">
            <v>176-264В AС</v>
          </cell>
          <cell r="E201">
            <v>0.95</v>
          </cell>
          <cell r="F201" t="str">
            <v>100°</v>
          </cell>
          <cell r="G201">
            <v>67</v>
          </cell>
          <cell r="H201" t="str">
            <v>Samsung LH351</v>
          </cell>
          <cell r="I201">
            <v>48</v>
          </cell>
          <cell r="J201" t="str">
            <v>385х210х140</v>
          </cell>
          <cell r="K201" t="str">
            <v>400x275x110</v>
          </cell>
          <cell r="L201">
            <v>2500</v>
          </cell>
          <cell r="M201">
            <v>2700</v>
          </cell>
          <cell r="N201" t="str">
            <v>Экструдированный алюминиевый профиль (анодированный), вторичная оптика из акрила (ПММА) с  силиконовой прокладкой</v>
          </cell>
          <cell r="O201" t="str">
            <v xml:space="preserve"> -60°...+50° С</v>
          </cell>
          <cell r="P201" t="str">
            <v>100 000 ч</v>
          </cell>
          <cell r="Q201" t="str">
            <v>5000К 4000К* 3000К*</v>
          </cell>
          <cell r="R201" t="str">
            <v>5 лет</v>
          </cell>
          <cell r="T201">
            <v>0</v>
          </cell>
          <cell r="U201">
            <v>7100</v>
          </cell>
          <cell r="V201">
            <v>7810</v>
          </cell>
          <cell r="W201">
            <v>10155</v>
          </cell>
          <cell r="X201">
            <v>11170</v>
          </cell>
          <cell r="Y201">
            <v>0</v>
          </cell>
          <cell r="Z201">
            <v>0</v>
          </cell>
          <cell r="AA201">
            <v>0</v>
          </cell>
          <cell r="AB201">
            <v>2023</v>
          </cell>
        </row>
        <row r="202">
          <cell r="A202" t="str">
            <v>VRN-LP100-106D-A50K67-K</v>
          </cell>
          <cell r="B202">
            <v>106</v>
          </cell>
          <cell r="C202">
            <v>17490</v>
          </cell>
          <cell r="D202" t="str">
            <v>176-264В AС</v>
          </cell>
          <cell r="E202">
            <v>0.95</v>
          </cell>
          <cell r="F202" t="str">
            <v>100°</v>
          </cell>
          <cell r="G202">
            <v>67</v>
          </cell>
          <cell r="H202" t="str">
            <v>Samsung LH351</v>
          </cell>
          <cell r="I202">
            <v>48</v>
          </cell>
          <cell r="J202" t="str">
            <v>385х260х80</v>
          </cell>
          <cell r="K202" t="str">
            <v>400x275x110</v>
          </cell>
          <cell r="L202">
            <v>2550</v>
          </cell>
          <cell r="M202">
            <v>2800</v>
          </cell>
          <cell r="N202" t="str">
            <v>Экструдированный алюминиевый профиль (анодированный), вторичная оптика из акрила (ПММА) с  силиконовой прокладкой</v>
          </cell>
          <cell r="O202" t="str">
            <v xml:space="preserve"> -60°...+50° С</v>
          </cell>
          <cell r="P202" t="str">
            <v>100 000 ч</v>
          </cell>
          <cell r="Q202" t="str">
            <v>5000К 4000К* 3000К*</v>
          </cell>
          <cell r="R202" t="str">
            <v>5 лет</v>
          </cell>
          <cell r="T202">
            <v>0</v>
          </cell>
          <cell r="U202">
            <v>7100</v>
          </cell>
          <cell r="V202">
            <v>7810</v>
          </cell>
          <cell r="W202">
            <v>10155</v>
          </cell>
          <cell r="X202">
            <v>11170</v>
          </cell>
          <cell r="Y202">
            <v>0</v>
          </cell>
          <cell r="Z202">
            <v>0</v>
          </cell>
          <cell r="AA202">
            <v>0</v>
          </cell>
          <cell r="AB202">
            <v>2059</v>
          </cell>
        </row>
        <row r="203">
          <cell r="A203" t="str">
            <v>VRN-LP12-158D-A50K67-U</v>
          </cell>
          <cell r="B203">
            <v>158</v>
          </cell>
          <cell r="C203">
            <v>26070</v>
          </cell>
          <cell r="D203" t="str">
            <v>176-264В AС</v>
          </cell>
          <cell r="E203">
            <v>0.95</v>
          </cell>
          <cell r="F203" t="str">
            <v>К (концентрированная), 12°</v>
          </cell>
          <cell r="G203">
            <v>67</v>
          </cell>
          <cell r="H203" t="str">
            <v>Samsung LH351</v>
          </cell>
          <cell r="I203">
            <v>72</v>
          </cell>
          <cell r="J203" t="str">
            <v>560x210x140</v>
          </cell>
          <cell r="K203" t="str">
            <v>560x275x110</v>
          </cell>
          <cell r="L203">
            <v>3700</v>
          </cell>
          <cell r="M203">
            <v>4000</v>
          </cell>
          <cell r="N203" t="str">
            <v>Экструдированный алюминиевый профиль (анодированный), вторичная оптика из акрила (ПММА) с  силиконовой прокладкой</v>
          </cell>
          <cell r="O203" t="str">
            <v xml:space="preserve"> -60°...+50° С</v>
          </cell>
          <cell r="P203" t="str">
            <v>100 000 ч</v>
          </cell>
          <cell r="Q203" t="str">
            <v>5000К 4000К* 3000К*</v>
          </cell>
          <cell r="R203" t="str">
            <v>5 лет</v>
          </cell>
          <cell r="T203">
            <v>0</v>
          </cell>
          <cell r="U203">
            <v>10300</v>
          </cell>
          <cell r="V203">
            <v>11330</v>
          </cell>
          <cell r="W203">
            <v>14730</v>
          </cell>
          <cell r="X203">
            <v>16205</v>
          </cell>
          <cell r="Y203">
            <v>0</v>
          </cell>
          <cell r="Z203">
            <v>0</v>
          </cell>
          <cell r="AA203">
            <v>0</v>
          </cell>
          <cell r="AB203">
            <v>2015</v>
          </cell>
        </row>
        <row r="204">
          <cell r="A204" t="str">
            <v>VRN-LP12-158D-A50K67-K</v>
          </cell>
          <cell r="B204">
            <v>158</v>
          </cell>
          <cell r="C204">
            <v>26070</v>
          </cell>
          <cell r="D204" t="str">
            <v>176-264В AС</v>
          </cell>
          <cell r="E204">
            <v>0.95</v>
          </cell>
          <cell r="F204" t="str">
            <v>К (концентрированная), 12°</v>
          </cell>
          <cell r="G204">
            <v>67</v>
          </cell>
          <cell r="H204" t="str">
            <v>Samsung LH351</v>
          </cell>
          <cell r="I204">
            <v>72</v>
          </cell>
          <cell r="J204" t="str">
            <v>560х260х80</v>
          </cell>
          <cell r="K204" t="str">
            <v>560x275x110</v>
          </cell>
          <cell r="L204">
            <v>3500</v>
          </cell>
          <cell r="M204">
            <v>3800</v>
          </cell>
          <cell r="N204" t="str">
            <v>Экструдированный алюминиевый профиль (анодированный), вторичная оптика из акрила (ПММА) с  силиконовой прокладкой</v>
          </cell>
          <cell r="O204" t="str">
            <v xml:space="preserve"> -60°...+50° С</v>
          </cell>
          <cell r="P204" t="str">
            <v>100 000 ч</v>
          </cell>
          <cell r="Q204" t="str">
            <v>5000К 4000К* 3000К*</v>
          </cell>
          <cell r="R204" t="str">
            <v>5 лет</v>
          </cell>
          <cell r="T204">
            <v>0</v>
          </cell>
          <cell r="U204">
            <v>10300</v>
          </cell>
          <cell r="V204">
            <v>11330</v>
          </cell>
          <cell r="W204">
            <v>14730</v>
          </cell>
          <cell r="X204">
            <v>16205</v>
          </cell>
          <cell r="Y204">
            <v>0</v>
          </cell>
          <cell r="Z204">
            <v>0</v>
          </cell>
          <cell r="AA204">
            <v>0</v>
          </cell>
          <cell r="AB204">
            <v>2051</v>
          </cell>
        </row>
        <row r="205">
          <cell r="A205" t="str">
            <v>VRN-LP27-158D-A50K67-U</v>
          </cell>
          <cell r="B205">
            <v>158</v>
          </cell>
          <cell r="C205">
            <v>26070</v>
          </cell>
          <cell r="D205" t="str">
            <v>176-264В AС</v>
          </cell>
          <cell r="E205">
            <v>0.95</v>
          </cell>
          <cell r="F205" t="str">
            <v>К (концентрированная), 27°</v>
          </cell>
          <cell r="G205">
            <v>67</v>
          </cell>
          <cell r="H205" t="str">
            <v>Samsung LH351</v>
          </cell>
          <cell r="I205">
            <v>72</v>
          </cell>
          <cell r="J205" t="str">
            <v>560x210x140</v>
          </cell>
          <cell r="K205" t="str">
            <v>560x275x110</v>
          </cell>
          <cell r="L205">
            <v>3700</v>
          </cell>
          <cell r="M205">
            <v>4000</v>
          </cell>
          <cell r="N205" t="str">
            <v>Экструдированный алюминиевый профиль (анодированный), вторичная оптика из акрила (ПММА) с  силиконовой прокладкой</v>
          </cell>
          <cell r="O205" t="str">
            <v xml:space="preserve"> -60°...+50° С</v>
          </cell>
          <cell r="P205" t="str">
            <v>100 000 ч</v>
          </cell>
          <cell r="Q205" t="str">
            <v>5000К 4000К* 3000К*</v>
          </cell>
          <cell r="R205" t="str">
            <v>5 лет</v>
          </cell>
          <cell r="T205">
            <v>0</v>
          </cell>
          <cell r="U205">
            <v>10300</v>
          </cell>
          <cell r="V205">
            <v>11330</v>
          </cell>
          <cell r="W205">
            <v>14730</v>
          </cell>
          <cell r="X205">
            <v>16205</v>
          </cell>
          <cell r="Y205">
            <v>0</v>
          </cell>
          <cell r="Z205">
            <v>0</v>
          </cell>
          <cell r="AA205">
            <v>0</v>
          </cell>
          <cell r="AB205">
            <v>2018</v>
          </cell>
        </row>
        <row r="206">
          <cell r="A206" t="str">
            <v>VRN-LP27-158D-A50K67-K</v>
          </cell>
          <cell r="B206">
            <v>158</v>
          </cell>
          <cell r="C206">
            <v>26070</v>
          </cell>
          <cell r="D206" t="str">
            <v>176-264В AС</v>
          </cell>
          <cell r="E206">
            <v>0.95</v>
          </cell>
          <cell r="F206" t="str">
            <v>К (концентрированная), 27°</v>
          </cell>
          <cell r="G206">
            <v>67</v>
          </cell>
          <cell r="H206" t="str">
            <v>Samsung LH351</v>
          </cell>
          <cell r="I206">
            <v>72</v>
          </cell>
          <cell r="J206" t="str">
            <v>560х260х80</v>
          </cell>
          <cell r="K206" t="str">
            <v>560x275x110</v>
          </cell>
          <cell r="L206">
            <v>3500</v>
          </cell>
          <cell r="M206">
            <v>3800</v>
          </cell>
          <cell r="N206" t="str">
            <v>Экструдированный алюминиевый профиль (анодированный), вторичная оптика из акрила (ПММА) с  силиконовой прокладкой</v>
          </cell>
          <cell r="O206" t="str">
            <v xml:space="preserve"> -60°...+50° С</v>
          </cell>
          <cell r="P206" t="str">
            <v>100 000 ч</v>
          </cell>
          <cell r="Q206" t="str">
            <v>5000К 4000К* 3000К*</v>
          </cell>
          <cell r="R206" t="str">
            <v>5 лет</v>
          </cell>
          <cell r="T206">
            <v>0</v>
          </cell>
          <cell r="U206">
            <v>10300</v>
          </cell>
          <cell r="V206">
            <v>11330</v>
          </cell>
          <cell r="W206">
            <v>14730</v>
          </cell>
          <cell r="X206">
            <v>16205</v>
          </cell>
          <cell r="Y206">
            <v>0</v>
          </cell>
          <cell r="Z206">
            <v>0</v>
          </cell>
          <cell r="AA206">
            <v>0</v>
          </cell>
          <cell r="AB206">
            <v>2054</v>
          </cell>
        </row>
        <row r="207">
          <cell r="A207" t="str">
            <v>VRN-LP58-158D-A50K67-U</v>
          </cell>
          <cell r="B207">
            <v>158</v>
          </cell>
          <cell r="C207">
            <v>26070</v>
          </cell>
          <cell r="D207" t="str">
            <v>176-264В AС</v>
          </cell>
          <cell r="E207">
            <v>0.95</v>
          </cell>
          <cell r="F207" t="str">
            <v>Г (глубокая), 58°</v>
          </cell>
          <cell r="G207">
            <v>67</v>
          </cell>
          <cell r="H207" t="str">
            <v>Samsung LH351</v>
          </cell>
          <cell r="I207">
            <v>72</v>
          </cell>
          <cell r="J207" t="str">
            <v>560x210x140</v>
          </cell>
          <cell r="K207" t="str">
            <v>560x275x110</v>
          </cell>
          <cell r="L207">
            <v>3700</v>
          </cell>
          <cell r="M207">
            <v>4000</v>
          </cell>
          <cell r="N207" t="str">
            <v>Экструдированный алюминиевый профиль (анодированный), вторичная оптика из акрила (ПММА) с  силиконовой прокладкой</v>
          </cell>
          <cell r="O207" t="str">
            <v xml:space="preserve"> -60°...+50° С</v>
          </cell>
          <cell r="P207" t="str">
            <v>100 000 ч</v>
          </cell>
          <cell r="Q207" t="str">
            <v>5000К 4000К* 3000К*</v>
          </cell>
          <cell r="R207" t="str">
            <v>5 лет</v>
          </cell>
          <cell r="T207">
            <v>0</v>
          </cell>
          <cell r="U207">
            <v>10300</v>
          </cell>
          <cell r="V207">
            <v>11330</v>
          </cell>
          <cell r="W207">
            <v>14730</v>
          </cell>
          <cell r="X207">
            <v>16205</v>
          </cell>
          <cell r="Y207">
            <v>0</v>
          </cell>
          <cell r="Z207">
            <v>0</v>
          </cell>
          <cell r="AA207">
            <v>0</v>
          </cell>
          <cell r="AB207">
            <v>2021</v>
          </cell>
        </row>
        <row r="208">
          <cell r="A208" t="str">
            <v>VRN-LP58-158D-A50K67-K</v>
          </cell>
          <cell r="B208">
            <v>158</v>
          </cell>
          <cell r="C208">
            <v>26070</v>
          </cell>
          <cell r="D208" t="str">
            <v>176-264В AС</v>
          </cell>
          <cell r="E208">
            <v>0.95</v>
          </cell>
          <cell r="F208" t="str">
            <v>Г (глубокая), 58°</v>
          </cell>
          <cell r="G208">
            <v>67</v>
          </cell>
          <cell r="H208" t="str">
            <v>Samsung LH351</v>
          </cell>
          <cell r="I208">
            <v>72</v>
          </cell>
          <cell r="J208" t="str">
            <v>560х260х80</v>
          </cell>
          <cell r="K208" t="str">
            <v>560x275x110</v>
          </cell>
          <cell r="L208">
            <v>3500</v>
          </cell>
          <cell r="M208">
            <v>3800</v>
          </cell>
          <cell r="N208" t="str">
            <v>Экструдированный алюминиевый профиль (анодированный), вторичная оптика из акрила (ПММА) с  силиконовой прокладкой</v>
          </cell>
          <cell r="O208" t="str">
            <v xml:space="preserve"> -60°...+50° С</v>
          </cell>
          <cell r="P208" t="str">
            <v>100 000 ч</v>
          </cell>
          <cell r="Q208" t="str">
            <v>5000К 4000К* 3000К*</v>
          </cell>
          <cell r="R208" t="str">
            <v>5 лет</v>
          </cell>
          <cell r="T208">
            <v>0</v>
          </cell>
          <cell r="U208">
            <v>10300</v>
          </cell>
          <cell r="V208">
            <v>11330</v>
          </cell>
          <cell r="W208">
            <v>14730</v>
          </cell>
          <cell r="X208">
            <v>16205</v>
          </cell>
          <cell r="Y208">
            <v>0</v>
          </cell>
          <cell r="Z208">
            <v>0</v>
          </cell>
          <cell r="AA208">
            <v>0</v>
          </cell>
          <cell r="AB208">
            <v>2057</v>
          </cell>
        </row>
        <row r="209">
          <cell r="A209" t="str">
            <v>VRN-LP100-158D-A50K67-U</v>
          </cell>
          <cell r="B209">
            <v>158</v>
          </cell>
          <cell r="C209">
            <v>26070</v>
          </cell>
          <cell r="D209" t="str">
            <v>176-264В AС</v>
          </cell>
          <cell r="E209">
            <v>0.95</v>
          </cell>
          <cell r="F209" t="str">
            <v>100°</v>
          </cell>
          <cell r="G209">
            <v>67</v>
          </cell>
          <cell r="H209" t="str">
            <v>Samsung LH351</v>
          </cell>
          <cell r="I209">
            <v>72</v>
          </cell>
          <cell r="J209" t="str">
            <v>560x210x140</v>
          </cell>
          <cell r="K209" t="str">
            <v>560x275x110</v>
          </cell>
          <cell r="L209">
            <v>3700</v>
          </cell>
          <cell r="M209">
            <v>4000</v>
          </cell>
          <cell r="N209" t="str">
            <v>Экструдированный алюминиевый профиль (анодированный), вторичная оптика из акрила (ПММА) с  силиконовой прокладкой</v>
          </cell>
          <cell r="O209" t="str">
            <v xml:space="preserve"> -60°...+50° С</v>
          </cell>
          <cell r="P209" t="str">
            <v>100 000 ч</v>
          </cell>
          <cell r="Q209" t="str">
            <v>5000К 4000К* 3000К*</v>
          </cell>
          <cell r="R209" t="str">
            <v>5 лет</v>
          </cell>
          <cell r="T209">
            <v>0</v>
          </cell>
          <cell r="U209">
            <v>10300</v>
          </cell>
          <cell r="V209">
            <v>11330</v>
          </cell>
          <cell r="W209">
            <v>14730</v>
          </cell>
          <cell r="X209">
            <v>16205</v>
          </cell>
          <cell r="Y209">
            <v>0</v>
          </cell>
          <cell r="Z209">
            <v>0</v>
          </cell>
          <cell r="AA209">
            <v>0</v>
          </cell>
          <cell r="AB209">
            <v>2024</v>
          </cell>
        </row>
        <row r="210">
          <cell r="A210" t="str">
            <v>VRN-LP100-158D-A50K67-K</v>
          </cell>
          <cell r="B210">
            <v>158</v>
          </cell>
          <cell r="C210">
            <v>26070</v>
          </cell>
          <cell r="D210" t="str">
            <v>176-264В AС</v>
          </cell>
          <cell r="E210">
            <v>0.95</v>
          </cell>
          <cell r="F210" t="str">
            <v>100°</v>
          </cell>
          <cell r="G210">
            <v>67</v>
          </cell>
          <cell r="H210" t="str">
            <v>Samsung LH351</v>
          </cell>
          <cell r="I210">
            <v>72</v>
          </cell>
          <cell r="J210" t="str">
            <v>560х260х80</v>
          </cell>
          <cell r="K210" t="str">
            <v>560x275x110</v>
          </cell>
          <cell r="L210">
            <v>3500</v>
          </cell>
          <cell r="M210">
            <v>3800</v>
          </cell>
          <cell r="N210" t="str">
            <v>Экструдированный алюминиевый профиль (анодированный), вторичная оптика из акрила (ПММА) с  силиконовой прокладкой</v>
          </cell>
          <cell r="O210" t="str">
            <v xml:space="preserve"> -60°...+50° С</v>
          </cell>
          <cell r="P210" t="str">
            <v>100 000 ч</v>
          </cell>
          <cell r="Q210" t="str">
            <v>5000К 4000К* 3000К*</v>
          </cell>
          <cell r="R210" t="str">
            <v>5 лет</v>
          </cell>
          <cell r="T210">
            <v>0</v>
          </cell>
          <cell r="U210">
            <v>10300</v>
          </cell>
          <cell r="V210">
            <v>11330</v>
          </cell>
          <cell r="W210">
            <v>14730</v>
          </cell>
          <cell r="X210">
            <v>16205</v>
          </cell>
          <cell r="Y210">
            <v>0</v>
          </cell>
          <cell r="Z210">
            <v>0</v>
          </cell>
          <cell r="AA210">
            <v>0</v>
          </cell>
          <cell r="AB210">
            <v>2060</v>
          </cell>
        </row>
        <row r="211">
          <cell r="A211" t="str">
            <v>VRN-LP60-124D-A50K67-U</v>
          </cell>
          <cell r="B211">
            <v>124</v>
          </cell>
          <cell r="C211">
            <v>19220</v>
          </cell>
          <cell r="D211" t="str">
            <v>176-264В AС</v>
          </cell>
          <cell r="E211">
            <v>0.95</v>
          </cell>
          <cell r="F211" t="str">
            <v>Г (глубокая), 60°</v>
          </cell>
          <cell r="G211">
            <v>67</v>
          </cell>
          <cell r="H211" t="str">
            <v>Samsung LH351</v>
          </cell>
          <cell r="I211">
            <v>56</v>
          </cell>
          <cell r="J211" t="str">
            <v>335х210х140</v>
          </cell>
          <cell r="K211" t="e">
            <v>#N/A</v>
          </cell>
          <cell r="L211">
            <v>2500</v>
          </cell>
          <cell r="M211">
            <v>2700</v>
          </cell>
          <cell r="N211" t="str">
            <v>Экструдированный алюминиевый профиль (анодированный), вторичная оптика из акрила (ПММА) с  силиконовой прокладкой</v>
          </cell>
          <cell r="O211" t="str">
            <v xml:space="preserve"> -60°...+50° С</v>
          </cell>
          <cell r="P211" t="str">
            <v>100 000 ч</v>
          </cell>
          <cell r="Q211" t="str">
            <v>5000К 4000К* 3000К*</v>
          </cell>
          <cell r="R211" t="str">
            <v>5 лет</v>
          </cell>
          <cell r="T211">
            <v>0</v>
          </cell>
          <cell r="U211">
            <v>6600</v>
          </cell>
          <cell r="V211">
            <v>7260</v>
          </cell>
          <cell r="W211">
            <v>9440</v>
          </cell>
          <cell r="X211">
            <v>10385</v>
          </cell>
          <cell r="Y211">
            <v>0</v>
          </cell>
          <cell r="Z211">
            <v>0</v>
          </cell>
          <cell r="AA211">
            <v>0</v>
          </cell>
          <cell r="AB211">
            <v>2113</v>
          </cell>
        </row>
        <row r="212">
          <cell r="A212" t="str">
            <v>VRN-LP60-124D-A50K67-K</v>
          </cell>
          <cell r="B212">
            <v>124</v>
          </cell>
          <cell r="C212">
            <v>19220</v>
          </cell>
          <cell r="D212" t="str">
            <v>176-264В AС</v>
          </cell>
          <cell r="E212">
            <v>0.95</v>
          </cell>
          <cell r="F212" t="str">
            <v>Г (глубокая), 60°</v>
          </cell>
          <cell r="G212">
            <v>67</v>
          </cell>
          <cell r="H212" t="str">
            <v>Samsung LH351</v>
          </cell>
          <cell r="I212">
            <v>56</v>
          </cell>
          <cell r="J212" t="str">
            <v>335х260х80</v>
          </cell>
          <cell r="K212" t="e">
            <v>#N/A</v>
          </cell>
          <cell r="L212">
            <v>2600</v>
          </cell>
          <cell r="M212">
            <v>2800</v>
          </cell>
          <cell r="N212" t="str">
            <v>Экструдированный алюминиевый профиль (анодированный), вторичная оптика из акрила (ПММА) с  силиконовой прокладкой</v>
          </cell>
          <cell r="O212" t="str">
            <v xml:space="preserve"> -60°...+50° С</v>
          </cell>
          <cell r="P212" t="str">
            <v>100 000 ч</v>
          </cell>
          <cell r="Q212" t="str">
            <v>5000К 4000К* 3000К*</v>
          </cell>
          <cell r="R212" t="str">
            <v>5 лет</v>
          </cell>
          <cell r="T212">
            <v>0</v>
          </cell>
          <cell r="U212">
            <v>6600</v>
          </cell>
          <cell r="V212">
            <v>7260</v>
          </cell>
          <cell r="W212">
            <v>9440</v>
          </cell>
          <cell r="X212">
            <v>10385</v>
          </cell>
          <cell r="Y212">
            <v>0</v>
          </cell>
          <cell r="Z212">
            <v>0</v>
          </cell>
          <cell r="AA212">
            <v>0</v>
          </cell>
          <cell r="AB212">
            <v>2114</v>
          </cell>
        </row>
        <row r="213">
          <cell r="A213" t="str">
            <v>VRN-LP90-124D-A50K67-U</v>
          </cell>
          <cell r="B213">
            <v>124</v>
          </cell>
          <cell r="C213">
            <v>19220</v>
          </cell>
          <cell r="D213" t="str">
            <v>176-264В AС</v>
          </cell>
          <cell r="E213">
            <v>0.95</v>
          </cell>
          <cell r="F213" t="str">
            <v>Г (глубокая), 90°</v>
          </cell>
          <cell r="G213">
            <v>67</v>
          </cell>
          <cell r="H213" t="str">
            <v>Samsung LH351</v>
          </cell>
          <cell r="I213">
            <v>56</v>
          </cell>
          <cell r="J213" t="str">
            <v>335х210х140</v>
          </cell>
          <cell r="K213" t="e">
            <v>#N/A</v>
          </cell>
          <cell r="L213">
            <v>2500</v>
          </cell>
          <cell r="M213">
            <v>2700</v>
          </cell>
          <cell r="N213" t="str">
            <v>Экструдированный алюминиевый профиль (анодированный), вторичная оптика из акрила (ПММА) с  силиконовой прокладкой</v>
          </cell>
          <cell r="O213" t="str">
            <v xml:space="preserve"> -60°...+50° С</v>
          </cell>
          <cell r="P213" t="str">
            <v>100 000 ч</v>
          </cell>
          <cell r="Q213" t="str">
            <v>5000К 4000К* 3000К*</v>
          </cell>
          <cell r="R213" t="str">
            <v>5 лет</v>
          </cell>
          <cell r="T213">
            <v>0</v>
          </cell>
          <cell r="U213">
            <v>6600</v>
          </cell>
          <cell r="V213">
            <v>7260</v>
          </cell>
          <cell r="W213">
            <v>9440</v>
          </cell>
          <cell r="X213">
            <v>10385</v>
          </cell>
          <cell r="Y213">
            <v>0</v>
          </cell>
          <cell r="Z213">
            <v>0</v>
          </cell>
          <cell r="AA213">
            <v>0</v>
          </cell>
          <cell r="AB213">
            <v>2115</v>
          </cell>
        </row>
        <row r="214">
          <cell r="A214" t="str">
            <v>VRN-LP90-124D-A50K67-K</v>
          </cell>
          <cell r="B214">
            <v>124</v>
          </cell>
          <cell r="C214">
            <v>19220</v>
          </cell>
          <cell r="D214" t="str">
            <v>176-264В AС</v>
          </cell>
          <cell r="E214">
            <v>0.95</v>
          </cell>
          <cell r="F214" t="str">
            <v>Г (глубокая), 90°</v>
          </cell>
          <cell r="G214">
            <v>67</v>
          </cell>
          <cell r="H214" t="str">
            <v>Samsung LH351</v>
          </cell>
          <cell r="I214">
            <v>56</v>
          </cell>
          <cell r="J214" t="str">
            <v>335х260х80</v>
          </cell>
          <cell r="K214" t="e">
            <v>#N/A</v>
          </cell>
          <cell r="L214">
            <v>2600</v>
          </cell>
          <cell r="M214">
            <v>2800</v>
          </cell>
          <cell r="N214" t="str">
            <v>Экструдированный алюминиевый профиль (анодированный), вторичная оптика из акрила (ПММА) с  силиконовой прокладкой</v>
          </cell>
          <cell r="O214" t="str">
            <v xml:space="preserve"> -60°...+50° С</v>
          </cell>
          <cell r="P214" t="str">
            <v>100 000 ч</v>
          </cell>
          <cell r="Q214" t="str">
            <v>5000К 4000К* 3000К*</v>
          </cell>
          <cell r="R214" t="str">
            <v>5 лет</v>
          </cell>
          <cell r="T214">
            <v>0</v>
          </cell>
          <cell r="U214">
            <v>6600</v>
          </cell>
          <cell r="V214">
            <v>7260</v>
          </cell>
          <cell r="W214">
            <v>9440</v>
          </cell>
          <cell r="X214">
            <v>10385</v>
          </cell>
          <cell r="Y214">
            <v>0</v>
          </cell>
          <cell r="Z214">
            <v>0</v>
          </cell>
          <cell r="AA214">
            <v>0</v>
          </cell>
          <cell r="AB214">
            <v>2116</v>
          </cell>
        </row>
        <row r="215">
          <cell r="A215" t="str">
            <v>VRN-LP140-124D-A50K67-U</v>
          </cell>
          <cell r="B215">
            <v>124</v>
          </cell>
          <cell r="C215">
            <v>19220</v>
          </cell>
          <cell r="D215" t="str">
            <v>176-264В AС</v>
          </cell>
          <cell r="E215">
            <v>0.95</v>
          </cell>
          <cell r="F215" t="str">
            <v>140°</v>
          </cell>
          <cell r="G215">
            <v>67</v>
          </cell>
          <cell r="H215" t="str">
            <v>Samsung LH351</v>
          </cell>
          <cell r="I215">
            <v>56</v>
          </cell>
          <cell r="J215" t="str">
            <v>335х210х140</v>
          </cell>
          <cell r="K215" t="e">
            <v>#N/A</v>
          </cell>
          <cell r="L215">
            <v>2500</v>
          </cell>
          <cell r="M215">
            <v>2700</v>
          </cell>
          <cell r="N215" t="str">
            <v>Экструдированный алюминиевый профиль (анодированный), вторичная оптика из акрила (ПММА) с  силиконовой прокладкой</v>
          </cell>
          <cell r="O215" t="str">
            <v xml:space="preserve"> -60°...+50° С</v>
          </cell>
          <cell r="P215" t="str">
            <v>100 000 ч</v>
          </cell>
          <cell r="Q215" t="str">
            <v>5000К 4000К* 3000К*</v>
          </cell>
          <cell r="R215" t="str">
            <v>5 лет</v>
          </cell>
          <cell r="T215">
            <v>0</v>
          </cell>
          <cell r="U215">
            <v>6600</v>
          </cell>
          <cell r="V215">
            <v>7260</v>
          </cell>
          <cell r="W215">
            <v>9440</v>
          </cell>
          <cell r="X215">
            <v>10385</v>
          </cell>
          <cell r="Y215">
            <v>0</v>
          </cell>
          <cell r="Z215">
            <v>0</v>
          </cell>
          <cell r="AA215">
            <v>0</v>
          </cell>
          <cell r="AB215">
            <v>2117</v>
          </cell>
        </row>
        <row r="216">
          <cell r="A216" t="str">
            <v>VRN-LP140-124D-A50K67-K</v>
          </cell>
          <cell r="B216">
            <v>124</v>
          </cell>
          <cell r="C216">
            <v>19220</v>
          </cell>
          <cell r="D216" t="str">
            <v>176-264В AС</v>
          </cell>
          <cell r="E216">
            <v>0.95</v>
          </cell>
          <cell r="F216" t="str">
            <v>140°</v>
          </cell>
          <cell r="G216">
            <v>67</v>
          </cell>
          <cell r="H216" t="str">
            <v>Samsung LH351</v>
          </cell>
          <cell r="I216">
            <v>56</v>
          </cell>
          <cell r="J216" t="str">
            <v>335х260х80</v>
          </cell>
          <cell r="K216" t="e">
            <v>#N/A</v>
          </cell>
          <cell r="L216">
            <v>2600</v>
          </cell>
          <cell r="M216">
            <v>2800</v>
          </cell>
          <cell r="N216" t="str">
            <v>Экструдированный алюминиевый профиль (анодированный), вторичная оптика из акрила (ПММА) с  силиконовой прокладкой</v>
          </cell>
          <cell r="O216" t="str">
            <v xml:space="preserve"> -60°...+50° С</v>
          </cell>
          <cell r="P216" t="str">
            <v>100 000 ч</v>
          </cell>
          <cell r="Q216" t="str">
            <v>5000К 4000К* 3000К*</v>
          </cell>
          <cell r="R216" t="str">
            <v>5 лет</v>
          </cell>
          <cell r="T216">
            <v>0</v>
          </cell>
          <cell r="U216">
            <v>6600</v>
          </cell>
          <cell r="V216">
            <v>7260</v>
          </cell>
          <cell r="W216">
            <v>9440</v>
          </cell>
          <cell r="X216">
            <v>10385</v>
          </cell>
          <cell r="Y216">
            <v>0</v>
          </cell>
          <cell r="Z216">
            <v>0</v>
          </cell>
          <cell r="AA216">
            <v>0</v>
          </cell>
          <cell r="AB216">
            <v>2118</v>
          </cell>
        </row>
        <row r="217">
          <cell r="A217" t="str">
            <v>VRN-LP60-250D-A50K67-U</v>
          </cell>
          <cell r="B217">
            <v>250</v>
          </cell>
          <cell r="C217">
            <v>38750</v>
          </cell>
          <cell r="D217" t="str">
            <v>176-264В AС</v>
          </cell>
          <cell r="E217">
            <v>0.95</v>
          </cell>
          <cell r="F217" t="str">
            <v>Г (глубокая), 60°</v>
          </cell>
          <cell r="G217">
            <v>67</v>
          </cell>
          <cell r="H217" t="str">
            <v>Samsung LH351</v>
          </cell>
          <cell r="I217">
            <v>112</v>
          </cell>
          <cell r="J217" t="str">
            <v>635х210х140</v>
          </cell>
          <cell r="K217" t="e">
            <v>#N/A</v>
          </cell>
          <cell r="L217">
            <v>4800</v>
          </cell>
          <cell r="M217">
            <v>5200</v>
          </cell>
          <cell r="N217" t="str">
            <v>Экструдированный алюминиевый профиль (анодированный), вторичная оптика из акрила (ПММА) с  силиконовой прокладкой</v>
          </cell>
          <cell r="O217" t="str">
            <v xml:space="preserve"> -60°...+50° С</v>
          </cell>
          <cell r="P217" t="str">
            <v>100 000 ч</v>
          </cell>
          <cell r="Q217" t="str">
            <v>5000К 4000К* 3000К*</v>
          </cell>
          <cell r="R217" t="str">
            <v>5 лет</v>
          </cell>
          <cell r="T217">
            <v>0</v>
          </cell>
          <cell r="U217">
            <v>11000</v>
          </cell>
          <cell r="V217">
            <v>12100</v>
          </cell>
          <cell r="W217">
            <v>15730</v>
          </cell>
          <cell r="X217">
            <v>17305</v>
          </cell>
          <cell r="Y217">
            <v>0</v>
          </cell>
          <cell r="Z217">
            <v>0</v>
          </cell>
          <cell r="AA217">
            <v>0</v>
          </cell>
          <cell r="AB217">
            <v>2119</v>
          </cell>
        </row>
        <row r="218">
          <cell r="A218" t="str">
            <v>VRN-LP60-250D-A50K67-K</v>
          </cell>
          <cell r="B218">
            <v>250</v>
          </cell>
          <cell r="C218">
            <v>38750</v>
          </cell>
          <cell r="D218" t="str">
            <v>176-264В AС</v>
          </cell>
          <cell r="E218">
            <v>0.95</v>
          </cell>
          <cell r="F218" t="str">
            <v>Г (глубокая), 60°</v>
          </cell>
          <cell r="G218">
            <v>67</v>
          </cell>
          <cell r="H218" t="str">
            <v>Samsung LH351</v>
          </cell>
          <cell r="I218">
            <v>112</v>
          </cell>
          <cell r="J218" t="str">
            <v>635х260х80</v>
          </cell>
          <cell r="K218" t="e">
            <v>#N/A</v>
          </cell>
          <cell r="L218">
            <v>4900</v>
          </cell>
          <cell r="M218">
            <v>5300</v>
          </cell>
          <cell r="N218" t="str">
            <v>Экструдированный алюминиевый профиль (анодированный), вторичная оптика из акрила (ПММА) с  силиконовой прокладкой</v>
          </cell>
          <cell r="O218" t="str">
            <v xml:space="preserve"> -60°...+50° С</v>
          </cell>
          <cell r="P218" t="str">
            <v>100 000 ч</v>
          </cell>
          <cell r="Q218" t="str">
            <v>5000К 4000К* 3000К*</v>
          </cell>
          <cell r="R218" t="str">
            <v>5 лет</v>
          </cell>
          <cell r="T218">
            <v>0</v>
          </cell>
          <cell r="U218">
            <v>11000</v>
          </cell>
          <cell r="V218">
            <v>12100</v>
          </cell>
          <cell r="W218">
            <v>15730</v>
          </cell>
          <cell r="X218">
            <v>17305</v>
          </cell>
          <cell r="Y218">
            <v>0</v>
          </cell>
          <cell r="Z218">
            <v>0</v>
          </cell>
          <cell r="AA218">
            <v>0</v>
          </cell>
          <cell r="AB218">
            <v>2120</v>
          </cell>
        </row>
        <row r="219">
          <cell r="A219" t="str">
            <v>VRN-LP90-250D-A50K67-U</v>
          </cell>
          <cell r="B219">
            <v>250</v>
          </cell>
          <cell r="C219">
            <v>38750</v>
          </cell>
          <cell r="D219" t="str">
            <v>176-264В AС</v>
          </cell>
          <cell r="E219">
            <v>0.95</v>
          </cell>
          <cell r="F219" t="str">
            <v>Г (глубокая), 90°</v>
          </cell>
          <cell r="G219">
            <v>67</v>
          </cell>
          <cell r="H219" t="str">
            <v>Samsung LH351</v>
          </cell>
          <cell r="I219">
            <v>112</v>
          </cell>
          <cell r="J219" t="str">
            <v>635х210х140</v>
          </cell>
          <cell r="K219" t="e">
            <v>#N/A</v>
          </cell>
          <cell r="L219">
            <v>4800</v>
          </cell>
          <cell r="M219">
            <v>5200</v>
          </cell>
          <cell r="N219" t="str">
            <v>Экструдированный алюминиевый профиль (анодированный), вторичная оптика из акрила (ПММА) с  силиконовой прокладкой</v>
          </cell>
          <cell r="O219" t="str">
            <v xml:space="preserve"> -60°...+50° С</v>
          </cell>
          <cell r="P219" t="str">
            <v>100 000 ч</v>
          </cell>
          <cell r="Q219" t="str">
            <v>5000К 4000К* 3000К*</v>
          </cell>
          <cell r="R219" t="str">
            <v>5 лет</v>
          </cell>
          <cell r="T219">
            <v>0</v>
          </cell>
          <cell r="U219">
            <v>11000</v>
          </cell>
          <cell r="V219">
            <v>12100</v>
          </cell>
          <cell r="W219">
            <v>15730</v>
          </cell>
          <cell r="X219">
            <v>17305</v>
          </cell>
          <cell r="Y219">
            <v>0</v>
          </cell>
          <cell r="Z219">
            <v>0</v>
          </cell>
          <cell r="AA219">
            <v>0</v>
          </cell>
          <cell r="AB219">
            <v>2121</v>
          </cell>
        </row>
        <row r="220">
          <cell r="A220" t="str">
            <v>VRN-LP90-250D-A50K67-K</v>
          </cell>
          <cell r="B220">
            <v>250</v>
          </cell>
          <cell r="C220">
            <v>38750</v>
          </cell>
          <cell r="D220" t="str">
            <v>176-264В AС</v>
          </cell>
          <cell r="E220">
            <v>0.95</v>
          </cell>
          <cell r="F220" t="str">
            <v>Г (глубокая), 90°</v>
          </cell>
          <cell r="G220">
            <v>67</v>
          </cell>
          <cell r="H220" t="str">
            <v>Samsung LH351</v>
          </cell>
          <cell r="I220">
            <v>112</v>
          </cell>
          <cell r="J220" t="str">
            <v>635х260х80</v>
          </cell>
          <cell r="K220" t="e">
            <v>#N/A</v>
          </cell>
          <cell r="L220">
            <v>4900</v>
          </cell>
          <cell r="M220">
            <v>5300</v>
          </cell>
          <cell r="N220" t="str">
            <v>Экструдированный алюминиевый профиль (анодированный), вторичная оптика из акрила (ПММА) с  силиконовой прокладкой</v>
          </cell>
          <cell r="O220" t="str">
            <v xml:space="preserve"> -60°...+50° С</v>
          </cell>
          <cell r="P220" t="str">
            <v>100 000 ч</v>
          </cell>
          <cell r="Q220" t="str">
            <v>5000К 4000К* 3000К*</v>
          </cell>
          <cell r="R220" t="str">
            <v>5 лет</v>
          </cell>
          <cell r="T220">
            <v>0</v>
          </cell>
          <cell r="U220">
            <v>11000</v>
          </cell>
          <cell r="V220">
            <v>12100</v>
          </cell>
          <cell r="W220">
            <v>15730</v>
          </cell>
          <cell r="X220">
            <v>17305</v>
          </cell>
          <cell r="Y220">
            <v>0</v>
          </cell>
          <cell r="Z220">
            <v>0</v>
          </cell>
          <cell r="AA220">
            <v>0</v>
          </cell>
          <cell r="AB220">
            <v>2122</v>
          </cell>
        </row>
        <row r="221">
          <cell r="A221" t="str">
            <v>VRN-LP140-250D-A50K67-U</v>
          </cell>
          <cell r="B221">
            <v>250</v>
          </cell>
          <cell r="C221">
            <v>38750</v>
          </cell>
          <cell r="D221" t="str">
            <v>176-264В AС</v>
          </cell>
          <cell r="E221">
            <v>0.95</v>
          </cell>
          <cell r="F221" t="str">
            <v>140°</v>
          </cell>
          <cell r="G221">
            <v>67</v>
          </cell>
          <cell r="H221" t="str">
            <v>Samsung LH351</v>
          </cell>
          <cell r="I221">
            <v>112</v>
          </cell>
          <cell r="J221" t="str">
            <v>635х210х140</v>
          </cell>
          <cell r="K221" t="e">
            <v>#N/A</v>
          </cell>
          <cell r="L221">
            <v>4800</v>
          </cell>
          <cell r="M221">
            <v>5200</v>
          </cell>
          <cell r="N221" t="str">
            <v>Экструдированный алюминиевый профиль (анодированный), вторичная оптика из акрила (ПММА) с  силиконовой прокладкой</v>
          </cell>
          <cell r="O221" t="str">
            <v xml:space="preserve"> -60°...+50° С</v>
          </cell>
          <cell r="P221" t="str">
            <v>100 000 ч</v>
          </cell>
          <cell r="Q221" t="str">
            <v>5000К 4000К* 3000К*</v>
          </cell>
          <cell r="R221" t="str">
            <v>5 лет</v>
          </cell>
          <cell r="T221">
            <v>0</v>
          </cell>
          <cell r="U221">
            <v>11000</v>
          </cell>
          <cell r="V221">
            <v>12100</v>
          </cell>
          <cell r="W221">
            <v>15730</v>
          </cell>
          <cell r="X221">
            <v>17305</v>
          </cell>
          <cell r="Y221">
            <v>0</v>
          </cell>
          <cell r="Z221">
            <v>0</v>
          </cell>
          <cell r="AA221">
            <v>0</v>
          </cell>
          <cell r="AB221">
            <v>2123</v>
          </cell>
        </row>
        <row r="222">
          <cell r="A222" t="str">
            <v>VRN-LP140-250D-A50K67-K</v>
          </cell>
          <cell r="B222">
            <v>250</v>
          </cell>
          <cell r="C222">
            <v>38750</v>
          </cell>
          <cell r="D222" t="str">
            <v>176-264В AС</v>
          </cell>
          <cell r="E222">
            <v>0.95</v>
          </cell>
          <cell r="F222" t="str">
            <v>140°</v>
          </cell>
          <cell r="G222">
            <v>67</v>
          </cell>
          <cell r="H222" t="str">
            <v>Samsung LH351</v>
          </cell>
          <cell r="I222">
            <v>112</v>
          </cell>
          <cell r="J222" t="str">
            <v>635х260х80</v>
          </cell>
          <cell r="K222" t="e">
            <v>#N/A</v>
          </cell>
          <cell r="L222">
            <v>4900</v>
          </cell>
          <cell r="M222">
            <v>5300</v>
          </cell>
          <cell r="N222" t="str">
            <v>Экструдированный алюминиевый профиль (анодированный), вторичная оптика из акрила (ПММА) с  силиконовой прокладкой</v>
          </cell>
          <cell r="O222" t="str">
            <v xml:space="preserve"> -60°...+50° С</v>
          </cell>
          <cell r="P222" t="str">
            <v>100 000 ч</v>
          </cell>
          <cell r="Q222" t="str">
            <v>5000К 4000К* 3000К*</v>
          </cell>
          <cell r="R222" t="str">
            <v>5 лет</v>
          </cell>
          <cell r="T222">
            <v>0</v>
          </cell>
          <cell r="U222">
            <v>11000</v>
          </cell>
          <cell r="V222">
            <v>12100</v>
          </cell>
          <cell r="W222">
            <v>15730</v>
          </cell>
          <cell r="X222">
            <v>17305</v>
          </cell>
          <cell r="Y222">
            <v>0</v>
          </cell>
          <cell r="Z222">
            <v>0</v>
          </cell>
          <cell r="AA222">
            <v>0</v>
          </cell>
          <cell r="AB222">
            <v>2124</v>
          </cell>
        </row>
        <row r="223">
          <cell r="A223" t="str">
            <v>VRN-LP12-81T-A50K67-U</v>
          </cell>
          <cell r="B223">
            <v>81</v>
          </cell>
          <cell r="C223">
            <v>13365</v>
          </cell>
          <cell r="D223" t="str">
            <v>176-264В AС</v>
          </cell>
          <cell r="E223">
            <v>0.95</v>
          </cell>
          <cell r="F223" t="str">
            <v>К (концентрированная), 12°</v>
          </cell>
          <cell r="G223">
            <v>67</v>
          </cell>
          <cell r="H223" t="str">
            <v>Samsung LH351</v>
          </cell>
          <cell r="I223">
            <v>36</v>
          </cell>
          <cell r="J223" t="str">
            <v>235x320x140</v>
          </cell>
          <cell r="K223" t="str">
            <v>250x320x110</v>
          </cell>
          <cell r="L223">
            <v>2500</v>
          </cell>
          <cell r="M223">
            <v>2700</v>
          </cell>
          <cell r="N223" t="str">
            <v>Экструдированный алюминиевый профиль (анодированный), вторичная оптика из акрила (ПММА) с  силиконовой прокладкой</v>
          </cell>
          <cell r="O223" t="str">
            <v xml:space="preserve"> -60°...+50° С</v>
          </cell>
          <cell r="P223" t="str">
            <v>100 000 ч</v>
          </cell>
          <cell r="Q223" t="str">
            <v>5000К 4000К* 3000К*</v>
          </cell>
          <cell r="R223" t="str">
            <v>5 лет</v>
          </cell>
          <cell r="T223">
            <v>0</v>
          </cell>
          <cell r="U223">
            <v>6420</v>
          </cell>
          <cell r="V223">
            <v>7060</v>
          </cell>
          <cell r="W223">
            <v>9180</v>
          </cell>
          <cell r="X223">
            <v>10100</v>
          </cell>
          <cell r="Y223">
            <v>0</v>
          </cell>
          <cell r="Z223">
            <v>0</v>
          </cell>
          <cell r="AA223">
            <v>0</v>
          </cell>
          <cell r="AB223">
            <v>2025</v>
          </cell>
        </row>
        <row r="224">
          <cell r="A224" t="str">
            <v>VRN-LP12-81T-A50K67-K</v>
          </cell>
          <cell r="B224">
            <v>81</v>
          </cell>
          <cell r="C224">
            <v>13365</v>
          </cell>
          <cell r="D224" t="str">
            <v>176-264В AС</v>
          </cell>
          <cell r="E224">
            <v>0.95</v>
          </cell>
          <cell r="F224" t="str">
            <v>К (концентрированная), 12°</v>
          </cell>
          <cell r="G224">
            <v>67</v>
          </cell>
          <cell r="H224" t="str">
            <v>Samsung LH351</v>
          </cell>
          <cell r="I224">
            <v>36</v>
          </cell>
          <cell r="J224" t="str">
            <v>235х320х125</v>
          </cell>
          <cell r="K224" t="str">
            <v>250x320x140</v>
          </cell>
          <cell r="L224">
            <v>2300</v>
          </cell>
          <cell r="M224">
            <v>2500</v>
          </cell>
          <cell r="N224" t="str">
            <v>Экструдированный алюминиевый профиль (анодированный), вторичная оптика из акрила (ПММА) с  силиконовой прокладкой</v>
          </cell>
          <cell r="O224" t="str">
            <v xml:space="preserve"> -60°...+50° С</v>
          </cell>
          <cell r="P224" t="str">
            <v>100 000 ч</v>
          </cell>
          <cell r="Q224" t="str">
            <v>5000К 4000К* 3000К*</v>
          </cell>
          <cell r="R224" t="str">
            <v>5 лет</v>
          </cell>
          <cell r="T224">
            <v>0</v>
          </cell>
          <cell r="U224">
            <v>6420</v>
          </cell>
          <cell r="V224">
            <v>7060</v>
          </cell>
          <cell r="W224">
            <v>9180</v>
          </cell>
          <cell r="X224">
            <v>10100</v>
          </cell>
          <cell r="Y224">
            <v>0</v>
          </cell>
          <cell r="Z224">
            <v>0</v>
          </cell>
          <cell r="AA224">
            <v>0</v>
          </cell>
          <cell r="AB224">
            <v>2061</v>
          </cell>
        </row>
        <row r="225">
          <cell r="A225" t="str">
            <v>VRN-LP27-81T-A50K67-U</v>
          </cell>
          <cell r="B225">
            <v>81</v>
          </cell>
          <cell r="C225">
            <v>13365</v>
          </cell>
          <cell r="D225" t="str">
            <v>176-264В AС</v>
          </cell>
          <cell r="E225">
            <v>0.95</v>
          </cell>
          <cell r="F225" t="str">
            <v>К (концентрированная), 27°</v>
          </cell>
          <cell r="G225">
            <v>67</v>
          </cell>
          <cell r="H225" t="str">
            <v>Samsung LH351</v>
          </cell>
          <cell r="I225">
            <v>36</v>
          </cell>
          <cell r="J225" t="str">
            <v>235x320x140</v>
          </cell>
          <cell r="K225" t="str">
            <v>250x320x110</v>
          </cell>
          <cell r="L225">
            <v>2500</v>
          </cell>
          <cell r="M225">
            <v>2700</v>
          </cell>
          <cell r="N225" t="str">
            <v>Экструдированный алюминиевый профиль (анодированный), вторичная оптика из акрила (ПММА) с  силиконовой прокладкой</v>
          </cell>
          <cell r="O225" t="str">
            <v xml:space="preserve"> -60°...+50° С</v>
          </cell>
          <cell r="P225" t="str">
            <v>100 000 ч</v>
          </cell>
          <cell r="Q225" t="str">
            <v>5000К 4000К* 3000К*</v>
          </cell>
          <cell r="R225" t="str">
            <v>5 лет</v>
          </cell>
          <cell r="T225">
            <v>0</v>
          </cell>
          <cell r="U225">
            <v>6420</v>
          </cell>
          <cell r="V225">
            <v>7060</v>
          </cell>
          <cell r="W225">
            <v>9180</v>
          </cell>
          <cell r="X225">
            <v>10100</v>
          </cell>
          <cell r="Y225">
            <v>0</v>
          </cell>
          <cell r="Z225">
            <v>0</v>
          </cell>
          <cell r="AA225">
            <v>0</v>
          </cell>
          <cell r="AB225">
            <v>2028</v>
          </cell>
        </row>
        <row r="226">
          <cell r="A226" t="str">
            <v>VRN-LP27-81T-A50K67-K</v>
          </cell>
          <cell r="B226">
            <v>81</v>
          </cell>
          <cell r="C226">
            <v>13365</v>
          </cell>
          <cell r="D226" t="str">
            <v>176-264В AС</v>
          </cell>
          <cell r="E226">
            <v>0.95</v>
          </cell>
          <cell r="F226" t="str">
            <v>К (концентрированная), 27°</v>
          </cell>
          <cell r="G226">
            <v>67</v>
          </cell>
          <cell r="H226" t="str">
            <v>Samsung LH351</v>
          </cell>
          <cell r="I226">
            <v>36</v>
          </cell>
          <cell r="J226" t="str">
            <v>235х320х125</v>
          </cell>
          <cell r="K226" t="str">
            <v>250x320x140</v>
          </cell>
          <cell r="L226">
            <v>2300</v>
          </cell>
          <cell r="M226">
            <v>2500</v>
          </cell>
          <cell r="N226" t="str">
            <v>Экструдированный алюминиевый профиль (анодированный), вторичная оптика из акрила (ПММА) с  силиконовой прокладкой</v>
          </cell>
          <cell r="O226" t="str">
            <v xml:space="preserve"> -60°...+50° С</v>
          </cell>
          <cell r="P226" t="str">
            <v>100 000 ч</v>
          </cell>
          <cell r="Q226" t="str">
            <v>5000К 4000К* 3000К*</v>
          </cell>
          <cell r="R226" t="str">
            <v>5 лет</v>
          </cell>
          <cell r="T226">
            <v>0</v>
          </cell>
          <cell r="U226">
            <v>6420</v>
          </cell>
          <cell r="V226">
            <v>7060</v>
          </cell>
          <cell r="W226">
            <v>9180</v>
          </cell>
          <cell r="X226">
            <v>10100</v>
          </cell>
          <cell r="Y226">
            <v>0</v>
          </cell>
          <cell r="Z226">
            <v>0</v>
          </cell>
          <cell r="AA226">
            <v>0</v>
          </cell>
          <cell r="AB226">
            <v>2064</v>
          </cell>
        </row>
        <row r="227">
          <cell r="A227" t="str">
            <v>VRN-LP58-81T-A50K67-U</v>
          </cell>
          <cell r="B227">
            <v>81</v>
          </cell>
          <cell r="C227">
            <v>13365</v>
          </cell>
          <cell r="D227" t="str">
            <v>176-264В AС</v>
          </cell>
          <cell r="E227">
            <v>0.95</v>
          </cell>
          <cell r="F227" t="str">
            <v>Г (глубокая), 58°</v>
          </cell>
          <cell r="G227">
            <v>67</v>
          </cell>
          <cell r="H227" t="str">
            <v>Samsung LH351</v>
          </cell>
          <cell r="I227">
            <v>36</v>
          </cell>
          <cell r="J227" t="str">
            <v>235x320x140</v>
          </cell>
          <cell r="K227" t="str">
            <v>250x320x110</v>
          </cell>
          <cell r="L227">
            <v>2500</v>
          </cell>
          <cell r="M227">
            <v>2700</v>
          </cell>
          <cell r="N227" t="str">
            <v>Экструдированный алюминиевый профиль (анодированный), вторичная оптика из акрила (ПММА) с  силиконовой прокладкой</v>
          </cell>
          <cell r="O227" t="str">
            <v xml:space="preserve"> -60°...+50° С</v>
          </cell>
          <cell r="P227" t="str">
            <v>100 000 ч</v>
          </cell>
          <cell r="Q227" t="str">
            <v>5000К 4000К* 3000К*</v>
          </cell>
          <cell r="R227" t="str">
            <v>5 лет</v>
          </cell>
          <cell r="T227">
            <v>0</v>
          </cell>
          <cell r="U227">
            <v>6420</v>
          </cell>
          <cell r="V227">
            <v>7060</v>
          </cell>
          <cell r="W227">
            <v>9180</v>
          </cell>
          <cell r="X227">
            <v>10100</v>
          </cell>
          <cell r="Y227">
            <v>0</v>
          </cell>
          <cell r="Z227">
            <v>0</v>
          </cell>
          <cell r="AA227">
            <v>0</v>
          </cell>
          <cell r="AB227">
            <v>2031</v>
          </cell>
        </row>
        <row r="228">
          <cell r="A228" t="str">
            <v>VRN-LP58-81T-A50K67-K</v>
          </cell>
          <cell r="B228">
            <v>81</v>
          </cell>
          <cell r="C228">
            <v>13365</v>
          </cell>
          <cell r="D228" t="str">
            <v>176-264В AС</v>
          </cell>
          <cell r="E228">
            <v>0.95</v>
          </cell>
          <cell r="F228" t="str">
            <v>Г (глубокая), 58°</v>
          </cell>
          <cell r="G228">
            <v>67</v>
          </cell>
          <cell r="H228" t="str">
            <v>Samsung LH351</v>
          </cell>
          <cell r="I228">
            <v>36</v>
          </cell>
          <cell r="J228" t="str">
            <v>235х320х125</v>
          </cell>
          <cell r="K228" t="str">
            <v>250x320x140</v>
          </cell>
          <cell r="L228">
            <v>2300</v>
          </cell>
          <cell r="M228">
            <v>2500</v>
          </cell>
          <cell r="N228" t="str">
            <v>Экструдированный алюминиевый профиль (анодированный), вторичная оптика из акрила (ПММА) с  силиконовой прокладкой</v>
          </cell>
          <cell r="O228" t="str">
            <v xml:space="preserve"> -60°...+50° С</v>
          </cell>
          <cell r="P228" t="str">
            <v>100 000 ч</v>
          </cell>
          <cell r="Q228" t="str">
            <v>5000К 4000К* 3000К*</v>
          </cell>
          <cell r="R228" t="str">
            <v>5 лет</v>
          </cell>
          <cell r="T228">
            <v>0</v>
          </cell>
          <cell r="U228">
            <v>6420</v>
          </cell>
          <cell r="V228">
            <v>7060</v>
          </cell>
          <cell r="W228">
            <v>9180</v>
          </cell>
          <cell r="X228">
            <v>10100</v>
          </cell>
          <cell r="Y228">
            <v>0</v>
          </cell>
          <cell r="Z228">
            <v>0</v>
          </cell>
          <cell r="AA228">
            <v>0</v>
          </cell>
          <cell r="AB228">
            <v>2067</v>
          </cell>
        </row>
        <row r="229">
          <cell r="A229" t="str">
            <v>VRN-LP100-81T-A50K67-U</v>
          </cell>
          <cell r="B229">
            <v>81</v>
          </cell>
          <cell r="C229">
            <v>13365</v>
          </cell>
          <cell r="D229" t="str">
            <v>176-264В AС</v>
          </cell>
          <cell r="E229">
            <v>0.95</v>
          </cell>
          <cell r="F229" t="str">
            <v>100°</v>
          </cell>
          <cell r="G229">
            <v>67</v>
          </cell>
          <cell r="H229" t="str">
            <v>Samsung LH351</v>
          </cell>
          <cell r="I229">
            <v>36</v>
          </cell>
          <cell r="J229" t="str">
            <v>235x320x140</v>
          </cell>
          <cell r="K229" t="str">
            <v>250x320x140</v>
          </cell>
          <cell r="L229">
            <v>2500</v>
          </cell>
          <cell r="M229">
            <v>2700</v>
          </cell>
          <cell r="N229" t="str">
            <v>Экструдированный алюминиевый профиль (анодированный), вторичная оптика из акрила (ПММА) с  силиконовой прокладкой</v>
          </cell>
          <cell r="O229" t="str">
            <v xml:space="preserve"> -60°...+50° С</v>
          </cell>
          <cell r="P229" t="str">
            <v>100 000 ч</v>
          </cell>
          <cell r="Q229" t="str">
            <v>5000К 4000К* 3000К*</v>
          </cell>
          <cell r="R229" t="str">
            <v>5 лет</v>
          </cell>
          <cell r="T229">
            <v>0</v>
          </cell>
          <cell r="U229">
            <v>6420</v>
          </cell>
          <cell r="V229">
            <v>7060</v>
          </cell>
          <cell r="W229">
            <v>9180</v>
          </cell>
          <cell r="X229">
            <v>10100</v>
          </cell>
          <cell r="Y229">
            <v>0</v>
          </cell>
          <cell r="Z229">
            <v>0</v>
          </cell>
          <cell r="AA229">
            <v>0</v>
          </cell>
          <cell r="AB229">
            <v>2034</v>
          </cell>
        </row>
        <row r="230">
          <cell r="A230" t="str">
            <v>VRN-LP100-81T-A50K67-K</v>
          </cell>
          <cell r="B230">
            <v>81</v>
          </cell>
          <cell r="C230">
            <v>13365</v>
          </cell>
          <cell r="D230" t="str">
            <v>176-264В AС</v>
          </cell>
          <cell r="E230">
            <v>0.95</v>
          </cell>
          <cell r="F230" t="str">
            <v>100°</v>
          </cell>
          <cell r="G230">
            <v>67</v>
          </cell>
          <cell r="H230" t="str">
            <v>Samsung LH351</v>
          </cell>
          <cell r="I230">
            <v>36</v>
          </cell>
          <cell r="J230" t="str">
            <v>235х320х125</v>
          </cell>
          <cell r="K230" t="str">
            <v>250x320x110</v>
          </cell>
          <cell r="L230">
            <v>2300</v>
          </cell>
          <cell r="M230">
            <v>2500</v>
          </cell>
          <cell r="N230" t="str">
            <v>Экструдированный алюминиевый профиль (анодированный), вторичная оптика из акрила (ПММА) с  силиконовой прокладкой</v>
          </cell>
          <cell r="O230" t="str">
            <v xml:space="preserve"> -60°...+50° С</v>
          </cell>
          <cell r="P230" t="str">
            <v>100 000 ч</v>
          </cell>
          <cell r="Q230" t="str">
            <v>5000К 4000К* 3000К*</v>
          </cell>
          <cell r="R230" t="str">
            <v>5 лет</v>
          </cell>
          <cell r="T230">
            <v>0</v>
          </cell>
          <cell r="U230">
            <v>6420</v>
          </cell>
          <cell r="V230">
            <v>7060</v>
          </cell>
          <cell r="W230">
            <v>9180</v>
          </cell>
          <cell r="X230">
            <v>10100</v>
          </cell>
          <cell r="Y230">
            <v>0</v>
          </cell>
          <cell r="Z230">
            <v>0</v>
          </cell>
          <cell r="AA230">
            <v>0</v>
          </cell>
          <cell r="AB230">
            <v>2070</v>
          </cell>
        </row>
        <row r="231">
          <cell r="A231" t="str">
            <v>VRN-LP12-159T-A50K67-U</v>
          </cell>
          <cell r="B231">
            <v>159</v>
          </cell>
          <cell r="C231">
            <v>26235</v>
          </cell>
          <cell r="D231" t="str">
            <v>176-264В AС</v>
          </cell>
          <cell r="E231">
            <v>0.95</v>
          </cell>
          <cell r="F231" t="str">
            <v>К (концентрированная), 12°</v>
          </cell>
          <cell r="G231">
            <v>67</v>
          </cell>
          <cell r="H231" t="str">
            <v>Samsung LH351</v>
          </cell>
          <cell r="I231">
            <v>72</v>
          </cell>
          <cell r="J231" t="str">
            <v>385х320х140</v>
          </cell>
          <cell r="K231" t="str">
            <v>400x350x140</v>
          </cell>
          <cell r="L231">
            <v>3950</v>
          </cell>
          <cell r="M231">
            <v>4350</v>
          </cell>
          <cell r="N231" t="str">
            <v>Экструдированный алюминиевый профиль (анодированный), вторичная оптика из акрила (ПММА) с  силиконовой прокладкой</v>
          </cell>
          <cell r="O231" t="str">
            <v xml:space="preserve"> -60°...+50° С</v>
          </cell>
          <cell r="P231" t="str">
            <v>100 000 ч</v>
          </cell>
          <cell r="Q231" t="str">
            <v>5000К 4000К* 3000К*</v>
          </cell>
          <cell r="R231" t="str">
            <v>5 лет</v>
          </cell>
          <cell r="T231">
            <v>0</v>
          </cell>
          <cell r="U231">
            <v>10650</v>
          </cell>
          <cell r="V231">
            <v>11715</v>
          </cell>
          <cell r="W231">
            <v>15230</v>
          </cell>
          <cell r="X231">
            <v>16755</v>
          </cell>
          <cell r="Y231">
            <v>0</v>
          </cell>
          <cell r="Z231">
            <v>0</v>
          </cell>
          <cell r="AA231">
            <v>0</v>
          </cell>
          <cell r="AB231">
            <v>2026</v>
          </cell>
        </row>
        <row r="232">
          <cell r="A232" t="str">
            <v>VRN-LP12-159T-A50K67-K</v>
          </cell>
          <cell r="B232">
            <v>159</v>
          </cell>
          <cell r="C232">
            <v>26235</v>
          </cell>
          <cell r="D232" t="str">
            <v>176-264В AС</v>
          </cell>
          <cell r="E232">
            <v>0.95</v>
          </cell>
          <cell r="F232" t="str">
            <v>К (концентрированная), 12°</v>
          </cell>
          <cell r="G232">
            <v>67</v>
          </cell>
          <cell r="H232" t="str">
            <v>Samsung LH351</v>
          </cell>
          <cell r="I232">
            <v>72</v>
          </cell>
          <cell r="J232" t="str">
            <v>385х320х125</v>
          </cell>
          <cell r="K232" t="str">
            <v>400x350x140</v>
          </cell>
          <cell r="L232">
            <v>3800</v>
          </cell>
          <cell r="M232">
            <v>4050</v>
          </cell>
          <cell r="N232" t="str">
            <v>Экструдированный алюминиевый профиль (анодированный), вторичная оптика из акрила (ПММА) с  силиконовой прокладкой</v>
          </cell>
          <cell r="O232" t="str">
            <v xml:space="preserve"> -60°...+50° С</v>
          </cell>
          <cell r="P232" t="str">
            <v>100 000 ч</v>
          </cell>
          <cell r="Q232" t="str">
            <v>5000К 4000К* 3000К*</v>
          </cell>
          <cell r="R232" t="str">
            <v>5 лет</v>
          </cell>
          <cell r="T232">
            <v>0</v>
          </cell>
          <cell r="U232">
            <v>10650</v>
          </cell>
          <cell r="V232">
            <v>11715</v>
          </cell>
          <cell r="W232">
            <v>15230</v>
          </cell>
          <cell r="X232">
            <v>16755</v>
          </cell>
          <cell r="Y232">
            <v>0</v>
          </cell>
          <cell r="Z232">
            <v>0</v>
          </cell>
          <cell r="AA232">
            <v>0</v>
          </cell>
          <cell r="AB232">
            <v>2062</v>
          </cell>
        </row>
        <row r="233">
          <cell r="A233" t="str">
            <v>VRN-LP27-159T-A50K67-U</v>
          </cell>
          <cell r="B233">
            <v>159</v>
          </cell>
          <cell r="C233">
            <v>26235</v>
          </cell>
          <cell r="D233" t="str">
            <v>176-264В AС</v>
          </cell>
          <cell r="E233">
            <v>0.95</v>
          </cell>
          <cell r="F233" t="str">
            <v>К (концентрированная), 27°</v>
          </cell>
          <cell r="G233">
            <v>67</v>
          </cell>
          <cell r="H233" t="str">
            <v>Samsung LH351</v>
          </cell>
          <cell r="I233">
            <v>72</v>
          </cell>
          <cell r="J233" t="str">
            <v>385х320х140</v>
          </cell>
          <cell r="K233" t="str">
            <v>400x350x140</v>
          </cell>
          <cell r="L233">
            <v>3950</v>
          </cell>
          <cell r="M233">
            <v>4350</v>
          </cell>
          <cell r="N233" t="str">
            <v>Экструдированный алюминиевый профиль (анодированный), вторичная оптика из акрила (ПММА) с  силиконовой прокладкой</v>
          </cell>
          <cell r="O233" t="str">
            <v xml:space="preserve"> -60°...+50° С</v>
          </cell>
          <cell r="P233" t="str">
            <v>100 000 ч</v>
          </cell>
          <cell r="Q233" t="str">
            <v>5000К 4000К* 3000К*</v>
          </cell>
          <cell r="R233" t="str">
            <v>5 лет</v>
          </cell>
          <cell r="T233">
            <v>0</v>
          </cell>
          <cell r="U233">
            <v>10650</v>
          </cell>
          <cell r="V233">
            <v>11715</v>
          </cell>
          <cell r="W233">
            <v>15230</v>
          </cell>
          <cell r="X233">
            <v>16755</v>
          </cell>
          <cell r="Y233">
            <v>0</v>
          </cell>
          <cell r="Z233">
            <v>0</v>
          </cell>
          <cell r="AA233">
            <v>0</v>
          </cell>
          <cell r="AB233">
            <v>2029</v>
          </cell>
        </row>
        <row r="234">
          <cell r="A234" t="str">
            <v>VRN-LP27-159T-A50K67-K</v>
          </cell>
          <cell r="B234">
            <v>159</v>
          </cell>
          <cell r="C234">
            <v>26235</v>
          </cell>
          <cell r="D234" t="str">
            <v>176-264В AС</v>
          </cell>
          <cell r="E234">
            <v>0.95</v>
          </cell>
          <cell r="F234" t="str">
            <v>К (концентрированная), 27°</v>
          </cell>
          <cell r="G234">
            <v>67</v>
          </cell>
          <cell r="H234" t="str">
            <v>Samsung LH351</v>
          </cell>
          <cell r="I234">
            <v>72</v>
          </cell>
          <cell r="J234" t="str">
            <v>385х320х125</v>
          </cell>
          <cell r="K234" t="str">
            <v>400x350x140</v>
          </cell>
          <cell r="L234">
            <v>3800</v>
          </cell>
          <cell r="M234">
            <v>4050</v>
          </cell>
          <cell r="N234" t="str">
            <v>Экструдированный алюминиевый профиль (анодированный), вторичная оптика из акрила (ПММА) с  силиконовой прокладкой</v>
          </cell>
          <cell r="O234" t="str">
            <v xml:space="preserve"> -60°...+50° С</v>
          </cell>
          <cell r="P234" t="str">
            <v>100 000 ч</v>
          </cell>
          <cell r="Q234" t="str">
            <v>5000К 4000К* 3000К*</v>
          </cell>
          <cell r="R234" t="str">
            <v>5 лет</v>
          </cell>
          <cell r="T234">
            <v>0</v>
          </cell>
          <cell r="U234">
            <v>10650</v>
          </cell>
          <cell r="V234">
            <v>11715</v>
          </cell>
          <cell r="W234">
            <v>15230</v>
          </cell>
          <cell r="X234">
            <v>16755</v>
          </cell>
          <cell r="Y234">
            <v>0</v>
          </cell>
          <cell r="Z234">
            <v>0</v>
          </cell>
          <cell r="AA234">
            <v>0</v>
          </cell>
          <cell r="AB234">
            <v>2065</v>
          </cell>
        </row>
        <row r="235">
          <cell r="A235" t="str">
            <v>VRN-LP58-159T-A50K67-U</v>
          </cell>
          <cell r="B235">
            <v>159</v>
          </cell>
          <cell r="C235">
            <v>26235</v>
          </cell>
          <cell r="D235" t="str">
            <v>176-264В AС</v>
          </cell>
          <cell r="E235">
            <v>0.95</v>
          </cell>
          <cell r="F235" t="str">
            <v>Г (глубокая), 58°</v>
          </cell>
          <cell r="G235">
            <v>67</v>
          </cell>
          <cell r="H235" t="str">
            <v>Samsung LH351</v>
          </cell>
          <cell r="I235">
            <v>72</v>
          </cell>
          <cell r="J235" t="str">
            <v>385х320х140</v>
          </cell>
          <cell r="K235" t="str">
            <v>400x350x140</v>
          </cell>
          <cell r="L235">
            <v>3950</v>
          </cell>
          <cell r="M235">
            <v>4350</v>
          </cell>
          <cell r="N235" t="str">
            <v>Экструдированный алюминиевый профиль (анодированный), вторичная оптика из акрила (ПММА) с  силиконовой прокладкой</v>
          </cell>
          <cell r="O235" t="str">
            <v xml:space="preserve"> -60°...+50° С</v>
          </cell>
          <cell r="P235" t="str">
            <v>100 000 ч</v>
          </cell>
          <cell r="Q235" t="str">
            <v>5000К 4000К* 3000К*</v>
          </cell>
          <cell r="R235" t="str">
            <v>5 лет</v>
          </cell>
          <cell r="T235">
            <v>0</v>
          </cell>
          <cell r="U235">
            <v>10650</v>
          </cell>
          <cell r="V235">
            <v>11715</v>
          </cell>
          <cell r="W235">
            <v>15230</v>
          </cell>
          <cell r="X235">
            <v>16755</v>
          </cell>
          <cell r="Y235">
            <v>0</v>
          </cell>
          <cell r="Z235">
            <v>0</v>
          </cell>
          <cell r="AA235">
            <v>0</v>
          </cell>
          <cell r="AB235">
            <v>2032</v>
          </cell>
        </row>
        <row r="236">
          <cell r="A236" t="str">
            <v>VRN-LP58-159T-A50K67-K</v>
          </cell>
          <cell r="B236">
            <v>159</v>
          </cell>
          <cell r="C236">
            <v>26235</v>
          </cell>
          <cell r="D236" t="str">
            <v>176-264В AС</v>
          </cell>
          <cell r="E236">
            <v>0.95</v>
          </cell>
          <cell r="F236" t="str">
            <v>Г (глубокая), 58°</v>
          </cell>
          <cell r="G236">
            <v>67</v>
          </cell>
          <cell r="H236" t="str">
            <v>Samsung LH351</v>
          </cell>
          <cell r="I236">
            <v>72</v>
          </cell>
          <cell r="J236" t="str">
            <v>385х320х125</v>
          </cell>
          <cell r="K236" t="str">
            <v>400x350x140</v>
          </cell>
          <cell r="L236">
            <v>3800</v>
          </cell>
          <cell r="M236">
            <v>4050</v>
          </cell>
          <cell r="N236" t="str">
            <v>Экструдированный алюминиевый профиль (анодированный), вторичная оптика из акрила (ПММА) с  силиконовой прокладкой</v>
          </cell>
          <cell r="O236" t="str">
            <v xml:space="preserve"> -60°...+50° С</v>
          </cell>
          <cell r="P236" t="str">
            <v>100 000 ч</v>
          </cell>
          <cell r="Q236" t="str">
            <v>5000К 4000К* 3000К*</v>
          </cell>
          <cell r="R236" t="str">
            <v>5 лет</v>
          </cell>
          <cell r="T236">
            <v>0</v>
          </cell>
          <cell r="U236">
            <v>10650</v>
          </cell>
          <cell r="V236">
            <v>11715</v>
          </cell>
          <cell r="W236">
            <v>15230</v>
          </cell>
          <cell r="X236">
            <v>16755</v>
          </cell>
          <cell r="Y236">
            <v>0</v>
          </cell>
          <cell r="Z236">
            <v>0</v>
          </cell>
          <cell r="AA236">
            <v>0</v>
          </cell>
          <cell r="AB236">
            <v>2068</v>
          </cell>
        </row>
        <row r="237">
          <cell r="A237" t="str">
            <v>VRN-LP100-159T-A50K67-U</v>
          </cell>
          <cell r="B237">
            <v>159</v>
          </cell>
          <cell r="C237">
            <v>26235</v>
          </cell>
          <cell r="D237" t="str">
            <v>176-264В AС</v>
          </cell>
          <cell r="E237">
            <v>0.95</v>
          </cell>
          <cell r="F237" t="str">
            <v>100°</v>
          </cell>
          <cell r="G237">
            <v>67</v>
          </cell>
          <cell r="H237" t="str">
            <v>Samsung LH351</v>
          </cell>
          <cell r="I237">
            <v>72</v>
          </cell>
          <cell r="J237" t="str">
            <v>385х320х140</v>
          </cell>
          <cell r="K237" t="str">
            <v>400x350x140</v>
          </cell>
          <cell r="L237">
            <v>3950</v>
          </cell>
          <cell r="M237">
            <v>4350</v>
          </cell>
          <cell r="N237" t="str">
            <v>Экструдированный алюминиевый профиль (анодированный), вторичная оптика из акрила (ПММА) с  силиконовой прокладкой</v>
          </cell>
          <cell r="O237" t="str">
            <v xml:space="preserve"> -60°...+50° С</v>
          </cell>
          <cell r="P237" t="str">
            <v>100 000 ч</v>
          </cell>
          <cell r="Q237" t="str">
            <v>5000К 4000К* 3000К*</v>
          </cell>
          <cell r="R237" t="str">
            <v>5 лет</v>
          </cell>
          <cell r="T237">
            <v>0</v>
          </cell>
          <cell r="U237">
            <v>10650</v>
          </cell>
          <cell r="V237">
            <v>11715</v>
          </cell>
          <cell r="W237">
            <v>15230</v>
          </cell>
          <cell r="X237">
            <v>16755</v>
          </cell>
          <cell r="Y237">
            <v>0</v>
          </cell>
          <cell r="Z237">
            <v>0</v>
          </cell>
          <cell r="AA237">
            <v>0</v>
          </cell>
          <cell r="AB237">
            <v>2035</v>
          </cell>
        </row>
        <row r="238">
          <cell r="A238" t="str">
            <v>VRN-LP100-159T-A50K67-K</v>
          </cell>
          <cell r="B238">
            <v>159</v>
          </cell>
          <cell r="C238">
            <v>26235</v>
          </cell>
          <cell r="D238" t="str">
            <v>176-264В AС</v>
          </cell>
          <cell r="E238">
            <v>0.95</v>
          </cell>
          <cell r="F238" t="str">
            <v>100°</v>
          </cell>
          <cell r="G238">
            <v>67</v>
          </cell>
          <cell r="H238" t="str">
            <v>Samsung LH351</v>
          </cell>
          <cell r="I238">
            <v>72</v>
          </cell>
          <cell r="J238" t="str">
            <v>385х320х125</v>
          </cell>
          <cell r="K238" t="str">
            <v>400x350x140</v>
          </cell>
          <cell r="L238">
            <v>3800</v>
          </cell>
          <cell r="M238">
            <v>4050</v>
          </cell>
          <cell r="N238" t="str">
            <v>Экструдированный алюминиевый профиль (анодированный), вторичная оптика из акрила (ПММА) с  силиконовой прокладкой</v>
          </cell>
          <cell r="O238" t="str">
            <v xml:space="preserve"> -60°...+50° С</v>
          </cell>
          <cell r="P238" t="str">
            <v>100 000 ч</v>
          </cell>
          <cell r="Q238" t="str">
            <v>5000К 4000К* 3000К*</v>
          </cell>
          <cell r="R238" t="str">
            <v>5 лет</v>
          </cell>
          <cell r="T238">
            <v>0</v>
          </cell>
          <cell r="U238">
            <v>10650</v>
          </cell>
          <cell r="V238">
            <v>11715</v>
          </cell>
          <cell r="W238">
            <v>15230</v>
          </cell>
          <cell r="X238">
            <v>16755</v>
          </cell>
          <cell r="Y238">
            <v>0</v>
          </cell>
          <cell r="Z238">
            <v>0</v>
          </cell>
          <cell r="AA238">
            <v>0</v>
          </cell>
          <cell r="AB238">
            <v>2071</v>
          </cell>
        </row>
        <row r="239">
          <cell r="A239" t="str">
            <v>VRN-LP12-237T-A50K67-U</v>
          </cell>
          <cell r="B239">
            <v>237</v>
          </cell>
          <cell r="C239">
            <v>39105</v>
          </cell>
          <cell r="D239" t="str">
            <v>176-264В AС</v>
          </cell>
          <cell r="E239">
            <v>0.95</v>
          </cell>
          <cell r="F239" t="str">
            <v>К (концентрированная), 12°</v>
          </cell>
          <cell r="G239">
            <v>67</v>
          </cell>
          <cell r="H239" t="str">
            <v>Samsung LH351</v>
          </cell>
          <cell r="I239">
            <v>108</v>
          </cell>
          <cell r="J239" t="str">
            <v>560х320х140</v>
          </cell>
          <cell r="K239" t="str">
            <v>560x320x140</v>
          </cell>
          <cell r="L239">
            <v>5450</v>
          </cell>
          <cell r="M239">
            <v>5800</v>
          </cell>
          <cell r="N239" t="str">
            <v>Экструдированный алюминиевый профиль (анодированный), вторичная оптика из акрила (ПММА) с  силиконовой прокладкой</v>
          </cell>
          <cell r="O239" t="str">
            <v xml:space="preserve"> -60°...+50° С</v>
          </cell>
          <cell r="P239" t="str">
            <v>100 000 ч</v>
          </cell>
          <cell r="Q239" t="str">
            <v>5000К 4000К* 3000К*</v>
          </cell>
          <cell r="R239" t="str">
            <v>5 лет</v>
          </cell>
          <cell r="S239">
            <v>0</v>
          </cell>
          <cell r="T239">
            <v>0</v>
          </cell>
          <cell r="U239">
            <v>15450</v>
          </cell>
          <cell r="V239">
            <v>16995</v>
          </cell>
          <cell r="W239">
            <v>22095</v>
          </cell>
          <cell r="X239">
            <v>24305</v>
          </cell>
          <cell r="Y239">
            <v>0</v>
          </cell>
          <cell r="Z239">
            <v>0</v>
          </cell>
          <cell r="AA239">
            <v>0</v>
          </cell>
          <cell r="AB239">
            <v>2027</v>
          </cell>
        </row>
        <row r="240">
          <cell r="A240" t="str">
            <v>VRN-LP12-237T-A50K67-K</v>
          </cell>
          <cell r="B240">
            <v>237</v>
          </cell>
          <cell r="C240">
            <v>39105</v>
          </cell>
          <cell r="D240" t="str">
            <v>176-264В AС</v>
          </cell>
          <cell r="E240">
            <v>0.95</v>
          </cell>
          <cell r="F240" t="str">
            <v>К (концентрированная), 12°</v>
          </cell>
          <cell r="G240">
            <v>67</v>
          </cell>
          <cell r="H240" t="str">
            <v>Samsung LH351</v>
          </cell>
          <cell r="I240">
            <v>108</v>
          </cell>
          <cell r="J240" t="str">
            <v>560х320х125</v>
          </cell>
          <cell r="K240" t="str">
            <v>560x320x140</v>
          </cell>
          <cell r="L240">
            <v>5650</v>
          </cell>
          <cell r="M240">
            <v>6050</v>
          </cell>
          <cell r="N240" t="str">
            <v>Экструдированный алюминиевый профиль (анодированный), вторичная оптика из акрила (ПММА) с  силиконовой прокладкой</v>
          </cell>
          <cell r="O240" t="str">
            <v xml:space="preserve"> -60°...+50° С</v>
          </cell>
          <cell r="P240" t="str">
            <v>100 000 ч</v>
          </cell>
          <cell r="Q240" t="str">
            <v>5000К 4000К* 3000К*</v>
          </cell>
          <cell r="R240" t="str">
            <v>5 лет</v>
          </cell>
          <cell r="S240">
            <v>0</v>
          </cell>
          <cell r="T240">
            <v>0</v>
          </cell>
          <cell r="U240">
            <v>15450</v>
          </cell>
          <cell r="V240">
            <v>16995</v>
          </cell>
          <cell r="W240">
            <v>22095</v>
          </cell>
          <cell r="X240">
            <v>24305</v>
          </cell>
          <cell r="Y240">
            <v>0</v>
          </cell>
          <cell r="Z240">
            <v>0</v>
          </cell>
          <cell r="AA240">
            <v>0</v>
          </cell>
          <cell r="AB240">
            <v>2063</v>
          </cell>
        </row>
        <row r="241">
          <cell r="A241" t="str">
            <v>VRN-LP27-237T-A50K67-U</v>
          </cell>
          <cell r="B241">
            <v>237</v>
          </cell>
          <cell r="C241">
            <v>39105</v>
          </cell>
          <cell r="D241" t="str">
            <v>176-264В AС</v>
          </cell>
          <cell r="E241">
            <v>0.95</v>
          </cell>
          <cell r="F241" t="str">
            <v>К (концентрированная), 27°</v>
          </cell>
          <cell r="G241">
            <v>67</v>
          </cell>
          <cell r="H241" t="str">
            <v>Samsung LH351</v>
          </cell>
          <cell r="I241">
            <v>108</v>
          </cell>
          <cell r="J241" t="str">
            <v>560х320х140</v>
          </cell>
          <cell r="K241" t="str">
            <v>560x320x140</v>
          </cell>
          <cell r="L241">
            <v>5450</v>
          </cell>
          <cell r="M241">
            <v>5800</v>
          </cell>
          <cell r="N241" t="str">
            <v>Экструдированный алюминиевый профиль (анодированный), вторичная оптика из акрила (ПММА) с  силиконовой прокладкой</v>
          </cell>
          <cell r="O241" t="str">
            <v xml:space="preserve"> -60°...+50° С</v>
          </cell>
          <cell r="P241" t="str">
            <v>100 000 ч</v>
          </cell>
          <cell r="Q241" t="str">
            <v>5000К 4000К* 3000К*</v>
          </cell>
          <cell r="R241" t="str">
            <v>5 лет</v>
          </cell>
          <cell r="S241">
            <v>0</v>
          </cell>
          <cell r="T241">
            <v>0</v>
          </cell>
          <cell r="U241">
            <v>15450</v>
          </cell>
          <cell r="V241">
            <v>16995</v>
          </cell>
          <cell r="W241">
            <v>22095</v>
          </cell>
          <cell r="X241">
            <v>24305</v>
          </cell>
          <cell r="Y241">
            <v>0</v>
          </cell>
          <cell r="Z241">
            <v>0</v>
          </cell>
          <cell r="AA241">
            <v>0</v>
          </cell>
          <cell r="AB241">
            <v>2030</v>
          </cell>
        </row>
        <row r="242">
          <cell r="A242" t="str">
            <v>VRN-LP27-237T-A50K67-K</v>
          </cell>
          <cell r="B242">
            <v>237</v>
          </cell>
          <cell r="C242">
            <v>39105</v>
          </cell>
          <cell r="D242" t="str">
            <v>176-264В AС</v>
          </cell>
          <cell r="E242">
            <v>0.95</v>
          </cell>
          <cell r="F242" t="str">
            <v>К (концентрированная), 27°</v>
          </cell>
          <cell r="G242">
            <v>67</v>
          </cell>
          <cell r="H242" t="str">
            <v>Samsung LH351</v>
          </cell>
          <cell r="I242">
            <v>108</v>
          </cell>
          <cell r="J242" t="str">
            <v>560х320х125</v>
          </cell>
          <cell r="K242" t="str">
            <v>560x320x140</v>
          </cell>
          <cell r="L242">
            <v>5650</v>
          </cell>
          <cell r="M242">
            <v>6050</v>
          </cell>
          <cell r="N242" t="str">
            <v>Экструдированный алюминиевый профиль (анодированный), вторичная оптика из акрила (ПММА) с  силиконовой прокладкой</v>
          </cell>
          <cell r="O242" t="str">
            <v xml:space="preserve"> -60°...+50° С</v>
          </cell>
          <cell r="P242" t="str">
            <v>100 000 ч</v>
          </cell>
          <cell r="Q242" t="str">
            <v>5000К 4000К* 3000К*</v>
          </cell>
          <cell r="R242" t="str">
            <v>5 лет</v>
          </cell>
          <cell r="S242">
            <v>0</v>
          </cell>
          <cell r="T242">
            <v>0</v>
          </cell>
          <cell r="U242">
            <v>15450</v>
          </cell>
          <cell r="V242">
            <v>16995</v>
          </cell>
          <cell r="W242">
            <v>22095</v>
          </cell>
          <cell r="X242">
            <v>24305</v>
          </cell>
          <cell r="Y242">
            <v>0</v>
          </cell>
          <cell r="Z242">
            <v>0</v>
          </cell>
          <cell r="AA242">
            <v>0</v>
          </cell>
          <cell r="AB242">
            <v>2066</v>
          </cell>
        </row>
        <row r="243">
          <cell r="A243" t="str">
            <v>VRN-LP58-237T-A50K67-U</v>
          </cell>
          <cell r="B243">
            <v>237</v>
          </cell>
          <cell r="C243">
            <v>39105</v>
          </cell>
          <cell r="D243" t="str">
            <v>176-264В AС</v>
          </cell>
          <cell r="E243">
            <v>0.95</v>
          </cell>
          <cell r="F243" t="str">
            <v>Г (глубокая), 58°</v>
          </cell>
          <cell r="G243">
            <v>67</v>
          </cell>
          <cell r="H243" t="str">
            <v>Samsung LH351</v>
          </cell>
          <cell r="I243">
            <v>108</v>
          </cell>
          <cell r="J243" t="str">
            <v>560х320х140</v>
          </cell>
          <cell r="K243" t="str">
            <v>560x320x140</v>
          </cell>
          <cell r="L243">
            <v>5450</v>
          </cell>
          <cell r="M243">
            <v>5800</v>
          </cell>
          <cell r="N243" t="str">
            <v>Экструдированный алюминиевый профиль (анодированный), вторичная оптика из акрила (ПММА) с  силиконовой прокладкой</v>
          </cell>
          <cell r="O243" t="str">
            <v xml:space="preserve"> -60°...+50° С</v>
          </cell>
          <cell r="P243" t="str">
            <v>100 000 ч</v>
          </cell>
          <cell r="Q243" t="str">
            <v>5000К 4000К* 3000К*</v>
          </cell>
          <cell r="R243" t="str">
            <v>5 лет</v>
          </cell>
          <cell r="S243">
            <v>0</v>
          </cell>
          <cell r="T243">
            <v>0</v>
          </cell>
          <cell r="U243">
            <v>15450</v>
          </cell>
          <cell r="V243">
            <v>16995</v>
          </cell>
          <cell r="W243">
            <v>22095</v>
          </cell>
          <cell r="X243">
            <v>24305</v>
          </cell>
          <cell r="Y243">
            <v>0</v>
          </cell>
          <cell r="Z243">
            <v>0</v>
          </cell>
          <cell r="AA243">
            <v>0</v>
          </cell>
          <cell r="AB243">
            <v>2033</v>
          </cell>
        </row>
        <row r="244">
          <cell r="A244" t="str">
            <v>VRN-LP58-237T-A50K67-K</v>
          </cell>
          <cell r="B244">
            <v>237</v>
          </cell>
          <cell r="C244">
            <v>39105</v>
          </cell>
          <cell r="D244" t="str">
            <v>176-264В AС</v>
          </cell>
          <cell r="E244">
            <v>0.95</v>
          </cell>
          <cell r="F244" t="str">
            <v>Г (глубокая), 58°</v>
          </cell>
          <cell r="G244">
            <v>67</v>
          </cell>
          <cell r="H244" t="str">
            <v>Samsung LH351</v>
          </cell>
          <cell r="I244">
            <v>108</v>
          </cell>
          <cell r="J244" t="str">
            <v>560х320х125</v>
          </cell>
          <cell r="K244" t="str">
            <v>560x320x140</v>
          </cell>
          <cell r="L244">
            <v>5650</v>
          </cell>
          <cell r="M244">
            <v>6050</v>
          </cell>
          <cell r="N244" t="str">
            <v>Экструдированный алюминиевый профиль (анодированный), вторичная оптика из акрила (ПММА) с  силиконовой прокладкой</v>
          </cell>
          <cell r="O244" t="str">
            <v xml:space="preserve"> -60°...+50° С</v>
          </cell>
          <cell r="P244" t="str">
            <v>100 000 ч</v>
          </cell>
          <cell r="Q244" t="str">
            <v>5000К 4000К* 3000К*</v>
          </cell>
          <cell r="R244" t="str">
            <v>5 лет</v>
          </cell>
          <cell r="S244">
            <v>0</v>
          </cell>
          <cell r="T244">
            <v>0</v>
          </cell>
          <cell r="U244">
            <v>15450</v>
          </cell>
          <cell r="V244">
            <v>16995</v>
          </cell>
          <cell r="W244">
            <v>22095</v>
          </cell>
          <cell r="X244">
            <v>24305</v>
          </cell>
          <cell r="Y244">
            <v>0</v>
          </cell>
          <cell r="Z244">
            <v>0</v>
          </cell>
          <cell r="AA244">
            <v>0</v>
          </cell>
          <cell r="AB244">
            <v>2069</v>
          </cell>
        </row>
        <row r="245">
          <cell r="A245" t="str">
            <v>VRN-LP100-237T-A50K67-U</v>
          </cell>
          <cell r="B245">
            <v>237</v>
          </cell>
          <cell r="C245">
            <v>39105</v>
          </cell>
          <cell r="D245" t="str">
            <v>176-264В AС</v>
          </cell>
          <cell r="E245">
            <v>0.95</v>
          </cell>
          <cell r="F245" t="str">
            <v>100°</v>
          </cell>
          <cell r="G245">
            <v>67</v>
          </cell>
          <cell r="H245" t="str">
            <v>Samsung LH351</v>
          </cell>
          <cell r="I245">
            <v>108</v>
          </cell>
          <cell r="J245" t="str">
            <v>560х320х140</v>
          </cell>
          <cell r="K245" t="str">
            <v>560x320x140</v>
          </cell>
          <cell r="L245">
            <v>5450</v>
          </cell>
          <cell r="M245">
            <v>5800</v>
          </cell>
          <cell r="N245" t="str">
            <v>Экструдированный алюминиевый профиль (анодированный), вторичная оптика из акрила (ПММА) с  силиконовой прокладкой</v>
          </cell>
          <cell r="O245" t="str">
            <v xml:space="preserve"> -60°...+50° С</v>
          </cell>
          <cell r="P245" t="str">
            <v>100 000 ч</v>
          </cell>
          <cell r="Q245" t="str">
            <v>5000К 4000К* 3000К*</v>
          </cell>
          <cell r="R245" t="str">
            <v>5 лет</v>
          </cell>
          <cell r="S245">
            <v>0</v>
          </cell>
          <cell r="T245">
            <v>0</v>
          </cell>
          <cell r="U245">
            <v>15450</v>
          </cell>
          <cell r="V245">
            <v>16995</v>
          </cell>
          <cell r="W245">
            <v>22095</v>
          </cell>
          <cell r="X245">
            <v>24305</v>
          </cell>
          <cell r="Y245">
            <v>0</v>
          </cell>
          <cell r="Z245">
            <v>0</v>
          </cell>
          <cell r="AA245">
            <v>0</v>
          </cell>
          <cell r="AB245">
            <v>2036</v>
          </cell>
        </row>
        <row r="246">
          <cell r="A246" t="str">
            <v>VRN-LP100-237T-A50K67-K</v>
          </cell>
          <cell r="B246">
            <v>237</v>
          </cell>
          <cell r="C246">
            <v>39105</v>
          </cell>
          <cell r="D246" t="str">
            <v>176-264В AС</v>
          </cell>
          <cell r="E246">
            <v>0.95</v>
          </cell>
          <cell r="F246" t="str">
            <v>100°</v>
          </cell>
          <cell r="G246">
            <v>67</v>
          </cell>
          <cell r="H246" t="str">
            <v>Samsung LH351</v>
          </cell>
          <cell r="I246">
            <v>108</v>
          </cell>
          <cell r="J246" t="str">
            <v>560х320х125</v>
          </cell>
          <cell r="K246" t="str">
            <v>560x320x140</v>
          </cell>
          <cell r="L246">
            <v>5650</v>
          </cell>
          <cell r="M246">
            <v>6050</v>
          </cell>
          <cell r="N246" t="str">
            <v>Экструдированный алюминиевый профиль (анодированный), вторичная оптика из акрила (ПММА) с  силиконовой прокладкой</v>
          </cell>
          <cell r="O246" t="str">
            <v xml:space="preserve"> -60°...+50° С</v>
          </cell>
          <cell r="P246" t="str">
            <v>100 000 ч</v>
          </cell>
          <cell r="Q246" t="str">
            <v>5000К 4000К* 3000К*</v>
          </cell>
          <cell r="R246" t="str">
            <v>5 лет</v>
          </cell>
          <cell r="S246">
            <v>0</v>
          </cell>
          <cell r="T246">
            <v>0</v>
          </cell>
          <cell r="U246">
            <v>15450</v>
          </cell>
          <cell r="V246">
            <v>16995</v>
          </cell>
          <cell r="W246">
            <v>22095</v>
          </cell>
          <cell r="X246">
            <v>24305</v>
          </cell>
          <cell r="Y246">
            <v>0</v>
          </cell>
          <cell r="Z246">
            <v>0</v>
          </cell>
          <cell r="AA246">
            <v>0</v>
          </cell>
          <cell r="AB246">
            <v>2072</v>
          </cell>
        </row>
        <row r="247">
          <cell r="A247" t="str">
            <v>VRN-LP60-186T-A50K67-U</v>
          </cell>
          <cell r="B247">
            <v>186</v>
          </cell>
          <cell r="C247">
            <v>28830</v>
          </cell>
          <cell r="D247" t="str">
            <v>176-264В AС</v>
          </cell>
          <cell r="E247">
            <v>0.95</v>
          </cell>
          <cell r="F247" t="str">
            <v>Г (глубокая), 60°</v>
          </cell>
          <cell r="G247">
            <v>67</v>
          </cell>
          <cell r="H247" t="str">
            <v>Samsung LH351</v>
          </cell>
          <cell r="I247">
            <v>84</v>
          </cell>
          <cell r="J247" t="str">
            <v>335х320х140</v>
          </cell>
          <cell r="K247" t="e">
            <v>#N/A</v>
          </cell>
          <cell r="L247" t="e">
            <v>#N/A</v>
          </cell>
          <cell r="M247" t="e">
            <v>#N/A</v>
          </cell>
          <cell r="N247" t="str">
            <v>Экструдированный алюминиевый профиль (анодированный), вторичная оптика из акрила (ПММА) с  силиконовой прокладкой</v>
          </cell>
          <cell r="O247" t="str">
            <v xml:space="preserve"> -60°...+50° С</v>
          </cell>
          <cell r="P247" t="str">
            <v>100 000 ч</v>
          </cell>
          <cell r="Q247" t="str">
            <v>5000К 4000К* 3000К*</v>
          </cell>
          <cell r="R247" t="str">
            <v>5 лет</v>
          </cell>
          <cell r="T247">
            <v>0</v>
          </cell>
          <cell r="U247">
            <v>9900</v>
          </cell>
          <cell r="V247">
            <v>10890</v>
          </cell>
          <cell r="W247">
            <v>14155</v>
          </cell>
          <cell r="X247">
            <v>15570</v>
          </cell>
          <cell r="Y247">
            <v>0</v>
          </cell>
          <cell r="Z247">
            <v>0</v>
          </cell>
          <cell r="AA247">
            <v>0</v>
          </cell>
          <cell r="AB247">
            <v>2125</v>
          </cell>
        </row>
        <row r="248">
          <cell r="A248" t="str">
            <v>VRN-LP60-186T-A50K67-K</v>
          </cell>
          <cell r="B248">
            <v>186</v>
          </cell>
          <cell r="C248">
            <v>28830</v>
          </cell>
          <cell r="D248" t="str">
            <v>176-264В AС</v>
          </cell>
          <cell r="E248">
            <v>0.95</v>
          </cell>
          <cell r="F248" t="str">
            <v>Г (глубокая), 60°</v>
          </cell>
          <cell r="G248">
            <v>67</v>
          </cell>
          <cell r="H248" t="str">
            <v>Samsung LH351</v>
          </cell>
          <cell r="I248">
            <v>84</v>
          </cell>
          <cell r="J248" t="str">
            <v>335х320х125</v>
          </cell>
          <cell r="K248" t="e">
            <v>#N/A</v>
          </cell>
          <cell r="L248" t="e">
            <v>#N/A</v>
          </cell>
          <cell r="M248" t="e">
            <v>#N/A</v>
          </cell>
          <cell r="N248" t="str">
            <v>Экструдированный алюминиевый профиль (анодированный), вторичная оптика из акрила (ПММА) с  силиконовой прокладкой</v>
          </cell>
          <cell r="O248" t="str">
            <v xml:space="preserve"> -60°...+50° С</v>
          </cell>
          <cell r="P248" t="str">
            <v>100 000 ч</v>
          </cell>
          <cell r="Q248" t="str">
            <v>5000К 4000К* 3000К*</v>
          </cell>
          <cell r="R248" t="str">
            <v>5 лет</v>
          </cell>
          <cell r="T248">
            <v>0</v>
          </cell>
          <cell r="U248">
            <v>9900</v>
          </cell>
          <cell r="V248">
            <v>10890</v>
          </cell>
          <cell r="W248">
            <v>14155</v>
          </cell>
          <cell r="X248">
            <v>15570</v>
          </cell>
          <cell r="Y248">
            <v>0</v>
          </cell>
          <cell r="Z248">
            <v>0</v>
          </cell>
          <cell r="AA248">
            <v>0</v>
          </cell>
          <cell r="AB248">
            <v>2126</v>
          </cell>
        </row>
        <row r="249">
          <cell r="A249" t="str">
            <v>VRN-LP90-186T-A50K67-U</v>
          </cell>
          <cell r="B249">
            <v>186</v>
          </cell>
          <cell r="C249">
            <v>28830</v>
          </cell>
          <cell r="D249" t="str">
            <v>176-264В AС</v>
          </cell>
          <cell r="E249">
            <v>0.95</v>
          </cell>
          <cell r="F249" t="str">
            <v>Г (глубокая), 90°</v>
          </cell>
          <cell r="G249">
            <v>67</v>
          </cell>
          <cell r="H249" t="str">
            <v>Samsung LH351</v>
          </cell>
          <cell r="I249">
            <v>84</v>
          </cell>
          <cell r="J249" t="str">
            <v>335х320х140</v>
          </cell>
          <cell r="K249" t="e">
            <v>#N/A</v>
          </cell>
          <cell r="L249" t="e">
            <v>#N/A</v>
          </cell>
          <cell r="M249" t="e">
            <v>#N/A</v>
          </cell>
          <cell r="N249" t="str">
            <v>Экструдированный алюминиевый профиль (анодированный), вторичная оптика из акрила (ПММА) с  силиконовой прокладкой</v>
          </cell>
          <cell r="O249" t="str">
            <v xml:space="preserve"> -60°...+50° С</v>
          </cell>
          <cell r="P249" t="str">
            <v>100 000 ч</v>
          </cell>
          <cell r="Q249" t="str">
            <v>5000К 4000К* 3000К*</v>
          </cell>
          <cell r="R249" t="str">
            <v>5 лет</v>
          </cell>
          <cell r="T249">
            <v>0</v>
          </cell>
          <cell r="U249">
            <v>9900</v>
          </cell>
          <cell r="V249">
            <v>10890</v>
          </cell>
          <cell r="W249">
            <v>14155</v>
          </cell>
          <cell r="X249">
            <v>15570</v>
          </cell>
          <cell r="Y249">
            <v>0</v>
          </cell>
          <cell r="Z249">
            <v>0</v>
          </cell>
          <cell r="AA249">
            <v>0</v>
          </cell>
          <cell r="AB249">
            <v>2127</v>
          </cell>
        </row>
        <row r="250">
          <cell r="A250" t="str">
            <v>VRN-LP90-186T-A50K67-K</v>
          </cell>
          <cell r="B250">
            <v>186</v>
          </cell>
          <cell r="C250">
            <v>28830</v>
          </cell>
          <cell r="D250" t="str">
            <v>176-264В AС</v>
          </cell>
          <cell r="E250">
            <v>0.95</v>
          </cell>
          <cell r="F250" t="str">
            <v>Г (глубокая), 90°</v>
          </cell>
          <cell r="G250">
            <v>67</v>
          </cell>
          <cell r="H250" t="str">
            <v>Samsung LH351</v>
          </cell>
          <cell r="I250">
            <v>84</v>
          </cell>
          <cell r="J250" t="str">
            <v>335х320х125</v>
          </cell>
          <cell r="K250" t="e">
            <v>#N/A</v>
          </cell>
          <cell r="L250" t="e">
            <v>#N/A</v>
          </cell>
          <cell r="M250" t="e">
            <v>#N/A</v>
          </cell>
          <cell r="N250" t="str">
            <v>Экструдированный алюминиевый профиль (анодированный), вторичная оптика из акрила (ПММА) с  силиконовой прокладкой</v>
          </cell>
          <cell r="O250" t="str">
            <v xml:space="preserve"> -60°...+50° С</v>
          </cell>
          <cell r="P250" t="str">
            <v>100 000 ч</v>
          </cell>
          <cell r="Q250" t="str">
            <v>5000К 4000К* 3000К*</v>
          </cell>
          <cell r="R250" t="str">
            <v>5 лет</v>
          </cell>
          <cell r="T250">
            <v>0</v>
          </cell>
          <cell r="U250">
            <v>9900</v>
          </cell>
          <cell r="V250">
            <v>10890</v>
          </cell>
          <cell r="W250">
            <v>14155</v>
          </cell>
          <cell r="X250">
            <v>15570</v>
          </cell>
          <cell r="Y250">
            <v>0</v>
          </cell>
          <cell r="Z250">
            <v>0</v>
          </cell>
          <cell r="AA250">
            <v>0</v>
          </cell>
          <cell r="AB250">
            <v>2128</v>
          </cell>
        </row>
        <row r="251">
          <cell r="A251" t="str">
            <v>VRN-LP140-186T-A50K67-U</v>
          </cell>
          <cell r="B251">
            <v>186</v>
          </cell>
          <cell r="C251">
            <v>28830</v>
          </cell>
          <cell r="D251" t="str">
            <v>176-264В AС</v>
          </cell>
          <cell r="E251">
            <v>0.95</v>
          </cell>
          <cell r="F251" t="str">
            <v>140°</v>
          </cell>
          <cell r="G251">
            <v>67</v>
          </cell>
          <cell r="H251" t="str">
            <v>Samsung LH351</v>
          </cell>
          <cell r="I251">
            <v>84</v>
          </cell>
          <cell r="J251" t="str">
            <v>335х320х140</v>
          </cell>
          <cell r="K251" t="e">
            <v>#N/A</v>
          </cell>
          <cell r="L251" t="e">
            <v>#N/A</v>
          </cell>
          <cell r="M251" t="e">
            <v>#N/A</v>
          </cell>
          <cell r="N251" t="str">
            <v>Экструдированный алюминиевый профиль (анодированный), вторичная оптика из акрила (ПММА) с  силиконовой прокладкой</v>
          </cell>
          <cell r="O251" t="str">
            <v xml:space="preserve"> -60°...+50° С</v>
          </cell>
          <cell r="P251" t="str">
            <v>100 000 ч</v>
          </cell>
          <cell r="Q251" t="str">
            <v>5000К 4000К* 3000К*</v>
          </cell>
          <cell r="R251" t="str">
            <v>5 лет</v>
          </cell>
          <cell r="T251">
            <v>0</v>
          </cell>
          <cell r="U251">
            <v>9900</v>
          </cell>
          <cell r="V251">
            <v>10890</v>
          </cell>
          <cell r="W251">
            <v>14155</v>
          </cell>
          <cell r="X251">
            <v>15570</v>
          </cell>
          <cell r="Y251">
            <v>0</v>
          </cell>
          <cell r="Z251">
            <v>0</v>
          </cell>
          <cell r="AA251">
            <v>0</v>
          </cell>
          <cell r="AB251">
            <v>2129</v>
          </cell>
        </row>
        <row r="252">
          <cell r="A252" t="str">
            <v>VRN-LP140-186T-A50K67-K</v>
          </cell>
          <cell r="B252">
            <v>186</v>
          </cell>
          <cell r="C252">
            <v>28830</v>
          </cell>
          <cell r="D252" t="str">
            <v>176-264В AС</v>
          </cell>
          <cell r="E252">
            <v>0.95</v>
          </cell>
          <cell r="F252" t="str">
            <v>140°</v>
          </cell>
          <cell r="G252">
            <v>67</v>
          </cell>
          <cell r="H252" t="str">
            <v>Samsung LH351</v>
          </cell>
          <cell r="I252">
            <v>84</v>
          </cell>
          <cell r="J252" t="str">
            <v>335х320х125</v>
          </cell>
          <cell r="K252" t="e">
            <v>#N/A</v>
          </cell>
          <cell r="L252" t="e">
            <v>#N/A</v>
          </cell>
          <cell r="M252" t="e">
            <v>#N/A</v>
          </cell>
          <cell r="N252" t="str">
            <v>Экструдированный алюминиевый профиль (анодированный), вторичная оптика из акрила (ПММА) с  силиконовой прокладкой</v>
          </cell>
          <cell r="O252" t="str">
            <v xml:space="preserve"> -60°...+50° С</v>
          </cell>
          <cell r="P252" t="str">
            <v>100 000 ч</v>
          </cell>
          <cell r="Q252" t="str">
            <v>5000К 4000К* 3000К*</v>
          </cell>
          <cell r="R252" t="str">
            <v>5 лет</v>
          </cell>
          <cell r="T252">
            <v>0</v>
          </cell>
          <cell r="U252">
            <v>9900</v>
          </cell>
          <cell r="V252">
            <v>10890</v>
          </cell>
          <cell r="W252">
            <v>14155</v>
          </cell>
          <cell r="X252">
            <v>15570</v>
          </cell>
          <cell r="Y252">
            <v>0</v>
          </cell>
          <cell r="Z252">
            <v>0</v>
          </cell>
          <cell r="AA252">
            <v>0</v>
          </cell>
          <cell r="AB252">
            <v>2130</v>
          </cell>
        </row>
        <row r="253">
          <cell r="A253" t="str">
            <v>VRN-LP60-375T-A50K67-U</v>
          </cell>
          <cell r="B253">
            <v>375</v>
          </cell>
          <cell r="C253">
            <v>58125</v>
          </cell>
          <cell r="D253" t="str">
            <v>176-264В AС</v>
          </cell>
          <cell r="E253">
            <v>0.95</v>
          </cell>
          <cell r="F253" t="str">
            <v>Г (глубокая), 60°</v>
          </cell>
          <cell r="G253">
            <v>67</v>
          </cell>
          <cell r="H253" t="str">
            <v>Samsung LH351</v>
          </cell>
          <cell r="I253">
            <v>168</v>
          </cell>
          <cell r="J253" t="str">
            <v>635х320х140</v>
          </cell>
          <cell r="K253" t="e">
            <v>#N/A</v>
          </cell>
          <cell r="L253" t="e">
            <v>#N/A</v>
          </cell>
          <cell r="M253" t="e">
            <v>#N/A</v>
          </cell>
          <cell r="N253" t="str">
            <v>Экструдированный алюминиевый профиль (анодированный), вторичная оптика из акрила (ПММА) с  силиконовой прокладкой</v>
          </cell>
          <cell r="O253" t="str">
            <v xml:space="preserve"> -60°...+50° С</v>
          </cell>
          <cell r="P253" t="str">
            <v>100 000 ч</v>
          </cell>
          <cell r="Q253" t="str">
            <v>5000К 4000К* 3000К*</v>
          </cell>
          <cell r="R253" t="str">
            <v>5 лет</v>
          </cell>
          <cell r="T253">
            <v>0</v>
          </cell>
          <cell r="U253">
            <v>16500</v>
          </cell>
          <cell r="V253">
            <v>18150</v>
          </cell>
          <cell r="W253">
            <v>23595</v>
          </cell>
          <cell r="X253">
            <v>25955</v>
          </cell>
          <cell r="Y253">
            <v>0</v>
          </cell>
          <cell r="Z253">
            <v>0</v>
          </cell>
          <cell r="AA253">
            <v>0</v>
          </cell>
          <cell r="AB253">
            <v>2131</v>
          </cell>
        </row>
        <row r="254">
          <cell r="A254" t="str">
            <v>VRN-LP60-375T-A50K67-K</v>
          </cell>
          <cell r="B254">
            <v>375</v>
          </cell>
          <cell r="C254">
            <v>58125</v>
          </cell>
          <cell r="D254" t="str">
            <v>176-264В AС</v>
          </cell>
          <cell r="E254">
            <v>0.95</v>
          </cell>
          <cell r="F254" t="str">
            <v>Г (глубокая), 60°</v>
          </cell>
          <cell r="G254">
            <v>67</v>
          </cell>
          <cell r="H254" t="str">
            <v>Samsung LH351</v>
          </cell>
          <cell r="I254">
            <v>168</v>
          </cell>
          <cell r="J254" t="str">
            <v>635х320х125</v>
          </cell>
          <cell r="K254" t="e">
            <v>#N/A</v>
          </cell>
          <cell r="L254" t="e">
            <v>#N/A</v>
          </cell>
          <cell r="M254" t="e">
            <v>#N/A</v>
          </cell>
          <cell r="N254" t="str">
            <v>Экструдированный алюминиевый профиль (анодированный), вторичная оптика из акрила (ПММА) с  силиконовой прокладкой</v>
          </cell>
          <cell r="O254" t="str">
            <v xml:space="preserve"> -60°...+50° С</v>
          </cell>
          <cell r="P254" t="str">
            <v>100 000 ч</v>
          </cell>
          <cell r="Q254" t="str">
            <v>5000К 4000К* 3000К*</v>
          </cell>
          <cell r="R254" t="str">
            <v>5 лет</v>
          </cell>
          <cell r="T254">
            <v>0</v>
          </cell>
          <cell r="U254">
            <v>16500</v>
          </cell>
          <cell r="V254">
            <v>18150</v>
          </cell>
          <cell r="W254">
            <v>23595</v>
          </cell>
          <cell r="X254">
            <v>25955</v>
          </cell>
          <cell r="Y254">
            <v>0</v>
          </cell>
          <cell r="Z254">
            <v>0</v>
          </cell>
          <cell r="AA254">
            <v>0</v>
          </cell>
          <cell r="AB254">
            <v>2132</v>
          </cell>
        </row>
        <row r="255">
          <cell r="A255" t="str">
            <v>VRN-LP90-375T-A50K67-U</v>
          </cell>
          <cell r="B255">
            <v>375</v>
          </cell>
          <cell r="C255">
            <v>58125</v>
          </cell>
          <cell r="D255" t="str">
            <v>176-264В AС</v>
          </cell>
          <cell r="E255">
            <v>0.95</v>
          </cell>
          <cell r="F255" t="str">
            <v>Г (глубокая), 90°</v>
          </cell>
          <cell r="G255">
            <v>67</v>
          </cell>
          <cell r="H255" t="str">
            <v>Samsung LH351</v>
          </cell>
          <cell r="I255">
            <v>168</v>
          </cell>
          <cell r="J255" t="str">
            <v>635х320х140</v>
          </cell>
          <cell r="K255" t="e">
            <v>#N/A</v>
          </cell>
          <cell r="L255" t="e">
            <v>#N/A</v>
          </cell>
          <cell r="M255" t="e">
            <v>#N/A</v>
          </cell>
          <cell r="N255" t="str">
            <v>Экструдированный алюминиевый профиль (анодированный), вторичная оптика из акрила (ПММА) с  силиконовой прокладкой</v>
          </cell>
          <cell r="O255" t="str">
            <v xml:space="preserve"> -60°...+50° С</v>
          </cell>
          <cell r="P255" t="str">
            <v>100 000 ч</v>
          </cell>
          <cell r="Q255" t="str">
            <v>5000К 4000К* 3000К*</v>
          </cell>
          <cell r="R255" t="str">
            <v>5 лет</v>
          </cell>
          <cell r="T255">
            <v>0</v>
          </cell>
          <cell r="U255">
            <v>16500</v>
          </cell>
          <cell r="V255">
            <v>18150</v>
          </cell>
          <cell r="W255">
            <v>23595</v>
          </cell>
          <cell r="X255">
            <v>25955</v>
          </cell>
          <cell r="Y255">
            <v>0</v>
          </cell>
          <cell r="Z255">
            <v>0</v>
          </cell>
          <cell r="AA255">
            <v>0</v>
          </cell>
          <cell r="AB255">
            <v>2133</v>
          </cell>
        </row>
        <row r="256">
          <cell r="A256" t="str">
            <v>VRN-LP90-375T-A50K67-K</v>
          </cell>
          <cell r="B256">
            <v>375</v>
          </cell>
          <cell r="C256">
            <v>58125</v>
          </cell>
          <cell r="D256" t="str">
            <v>176-264В AС</v>
          </cell>
          <cell r="E256">
            <v>0.95</v>
          </cell>
          <cell r="F256" t="str">
            <v>Г (глубокая), 90°</v>
          </cell>
          <cell r="G256">
            <v>67</v>
          </cell>
          <cell r="H256" t="str">
            <v>Samsung LH351</v>
          </cell>
          <cell r="I256">
            <v>168</v>
          </cell>
          <cell r="J256" t="str">
            <v>635х320х125</v>
          </cell>
          <cell r="K256" t="e">
            <v>#N/A</v>
          </cell>
          <cell r="L256" t="e">
            <v>#N/A</v>
          </cell>
          <cell r="M256" t="e">
            <v>#N/A</v>
          </cell>
          <cell r="N256" t="str">
            <v>Экструдированный алюминиевый профиль (анодированный), вторичная оптика из акрила (ПММА) с  силиконовой прокладкой</v>
          </cell>
          <cell r="O256" t="str">
            <v xml:space="preserve"> -60°...+50° С</v>
          </cell>
          <cell r="P256" t="str">
            <v>100 000 ч</v>
          </cell>
          <cell r="Q256" t="str">
            <v>5000К 4000К* 3000К*</v>
          </cell>
          <cell r="R256" t="str">
            <v>5 лет</v>
          </cell>
          <cell r="T256">
            <v>0</v>
          </cell>
          <cell r="U256">
            <v>16500</v>
          </cell>
          <cell r="V256">
            <v>18150</v>
          </cell>
          <cell r="W256">
            <v>23595</v>
          </cell>
          <cell r="X256">
            <v>25955</v>
          </cell>
          <cell r="Y256">
            <v>0</v>
          </cell>
          <cell r="Z256">
            <v>0</v>
          </cell>
          <cell r="AA256">
            <v>0</v>
          </cell>
          <cell r="AB256">
            <v>2134</v>
          </cell>
        </row>
        <row r="257">
          <cell r="A257" t="str">
            <v>VRN-LP140-375T-A50K67-U</v>
          </cell>
          <cell r="B257">
            <v>375</v>
          </cell>
          <cell r="C257">
            <v>58125</v>
          </cell>
          <cell r="D257" t="str">
            <v>176-264В AС</v>
          </cell>
          <cell r="E257">
            <v>0.95</v>
          </cell>
          <cell r="F257" t="str">
            <v>140°</v>
          </cell>
          <cell r="G257">
            <v>67</v>
          </cell>
          <cell r="H257" t="str">
            <v>Samsung LH351</v>
          </cell>
          <cell r="I257">
            <v>168</v>
          </cell>
          <cell r="J257" t="str">
            <v>635х320х140</v>
          </cell>
          <cell r="K257" t="e">
            <v>#N/A</v>
          </cell>
          <cell r="L257" t="e">
            <v>#N/A</v>
          </cell>
          <cell r="M257" t="e">
            <v>#N/A</v>
          </cell>
          <cell r="N257" t="str">
            <v>Экструдированный алюминиевый профиль (анодированный), вторичная оптика из акрила (ПММА) с  силиконовой прокладкой</v>
          </cell>
          <cell r="O257" t="str">
            <v xml:space="preserve"> -60°...+50° С</v>
          </cell>
          <cell r="P257" t="str">
            <v>100 000 ч</v>
          </cell>
          <cell r="Q257" t="str">
            <v>5000К 4000К* 3000К*</v>
          </cell>
          <cell r="R257" t="str">
            <v>5 лет</v>
          </cell>
          <cell r="T257">
            <v>0</v>
          </cell>
          <cell r="U257">
            <v>16500</v>
          </cell>
          <cell r="V257">
            <v>18150</v>
          </cell>
          <cell r="W257">
            <v>23595</v>
          </cell>
          <cell r="X257">
            <v>25955</v>
          </cell>
          <cell r="Y257">
            <v>0</v>
          </cell>
          <cell r="Z257">
            <v>0</v>
          </cell>
          <cell r="AA257">
            <v>0</v>
          </cell>
          <cell r="AB257">
            <v>2135</v>
          </cell>
        </row>
        <row r="258">
          <cell r="A258" t="str">
            <v>VRN-LP140-375T-A50K67-K</v>
          </cell>
          <cell r="B258">
            <v>375</v>
          </cell>
          <cell r="C258">
            <v>58125</v>
          </cell>
          <cell r="D258" t="str">
            <v>176-264В AС</v>
          </cell>
          <cell r="E258">
            <v>0.95</v>
          </cell>
          <cell r="F258" t="str">
            <v>140°</v>
          </cell>
          <cell r="G258">
            <v>67</v>
          </cell>
          <cell r="H258" t="str">
            <v>Samsung LH351</v>
          </cell>
          <cell r="I258">
            <v>168</v>
          </cell>
          <cell r="J258" t="str">
            <v>635х320х125</v>
          </cell>
          <cell r="K258" t="e">
            <v>#N/A</v>
          </cell>
          <cell r="L258" t="e">
            <v>#N/A</v>
          </cell>
          <cell r="M258" t="e">
            <v>#N/A</v>
          </cell>
          <cell r="N258" t="str">
            <v>Экструдированный алюминиевый профиль (анодированный), вторичная оптика из акрила (ПММА) с  силиконовой прокладкой</v>
          </cell>
          <cell r="O258" t="str">
            <v xml:space="preserve"> -60°...+50° С</v>
          </cell>
          <cell r="P258" t="str">
            <v>100 000 ч</v>
          </cell>
          <cell r="Q258" t="str">
            <v>5000К 4000К* 3000К*</v>
          </cell>
          <cell r="R258" t="str">
            <v>5 лет</v>
          </cell>
          <cell r="T258">
            <v>0</v>
          </cell>
          <cell r="U258">
            <v>16500</v>
          </cell>
          <cell r="V258">
            <v>18150</v>
          </cell>
          <cell r="W258">
            <v>23595</v>
          </cell>
          <cell r="X258">
            <v>25955</v>
          </cell>
          <cell r="Y258">
            <v>0</v>
          </cell>
          <cell r="Z258">
            <v>0</v>
          </cell>
          <cell r="AA258">
            <v>0</v>
          </cell>
          <cell r="AB258">
            <v>2136</v>
          </cell>
        </row>
        <row r="259">
          <cell r="A259" t="str">
            <v>VRN-LP58-115-A50K67-U</v>
          </cell>
          <cell r="B259">
            <v>115</v>
          </cell>
          <cell r="C259">
            <v>18975</v>
          </cell>
          <cell r="D259" t="str">
            <v>176-264В AС</v>
          </cell>
          <cell r="E259">
            <v>0.95</v>
          </cell>
          <cell r="F259" t="str">
            <v>Г (глубокая), 58°</v>
          </cell>
          <cell r="G259">
            <v>67</v>
          </cell>
          <cell r="H259" t="str">
            <v>Samsung LH351</v>
          </cell>
          <cell r="I259">
            <v>48</v>
          </cell>
          <cell r="J259" t="str">
            <v>835x100x140</v>
          </cell>
          <cell r="K259" t="str">
            <v>1050x110x120</v>
          </cell>
          <cell r="L259">
            <v>3050</v>
          </cell>
          <cell r="M259">
            <v>3300</v>
          </cell>
          <cell r="N259" t="str">
            <v>Экструдированный алюминиевый профиль (анодированный), вторичная оптика из акрила (ПММА) с  силиконовой прокладкой</v>
          </cell>
          <cell r="O259" t="str">
            <v xml:space="preserve"> -60°...+50° С</v>
          </cell>
          <cell r="P259" t="str">
            <v>100 000 ч</v>
          </cell>
          <cell r="Q259" t="str">
            <v>5000К 4000К* 3000К*</v>
          </cell>
          <cell r="R259" t="str">
            <v>5 лет</v>
          </cell>
          <cell r="S259">
            <v>0</v>
          </cell>
          <cell r="T259">
            <v>0</v>
          </cell>
          <cell r="U259">
            <v>6800</v>
          </cell>
          <cell r="V259">
            <v>7480</v>
          </cell>
          <cell r="W259">
            <v>9725</v>
          </cell>
          <cell r="X259">
            <v>10700</v>
          </cell>
          <cell r="Y259">
            <v>0</v>
          </cell>
          <cell r="Z259">
            <v>0</v>
          </cell>
          <cell r="AA259">
            <v>0</v>
          </cell>
          <cell r="AB259">
            <v>2073</v>
          </cell>
        </row>
        <row r="260">
          <cell r="A260" t="str">
            <v>VRN-LP58-145-A50K67-U</v>
          </cell>
          <cell r="B260">
            <v>145</v>
          </cell>
          <cell r="C260">
            <v>23925</v>
          </cell>
          <cell r="D260" t="str">
            <v>176-264В AС</v>
          </cell>
          <cell r="E260">
            <v>0.95</v>
          </cell>
          <cell r="F260" t="str">
            <v>Г (глубокая), 58°</v>
          </cell>
          <cell r="G260">
            <v>67</v>
          </cell>
          <cell r="H260" t="str">
            <v>Samsung LH351</v>
          </cell>
          <cell r="I260">
            <v>60</v>
          </cell>
          <cell r="J260" t="str">
            <v>1035x100x140</v>
          </cell>
          <cell r="K260" t="str">
            <v>1050x110x120</v>
          </cell>
          <cell r="L260">
            <v>3700</v>
          </cell>
          <cell r="M260">
            <v>4000</v>
          </cell>
          <cell r="N260" t="str">
            <v>Экструдированный алюминиевый профиль (анодированный), вторичная оптика из акрила (ПММА) с  силиконовой прокладкой</v>
          </cell>
          <cell r="O260" t="str">
            <v xml:space="preserve"> -60°...+50° С</v>
          </cell>
          <cell r="P260" t="str">
            <v>100 000 ч</v>
          </cell>
          <cell r="Q260" t="str">
            <v>5000К 4000К* 3000К*</v>
          </cell>
          <cell r="R260" t="str">
            <v>5 лет</v>
          </cell>
          <cell r="S260">
            <v>0</v>
          </cell>
          <cell r="T260">
            <v>0</v>
          </cell>
          <cell r="U260">
            <v>9000</v>
          </cell>
          <cell r="V260">
            <v>9900</v>
          </cell>
          <cell r="W260">
            <v>12870</v>
          </cell>
          <cell r="X260">
            <v>14155</v>
          </cell>
          <cell r="Y260">
            <v>0</v>
          </cell>
          <cell r="Z260">
            <v>0</v>
          </cell>
          <cell r="AA260">
            <v>0</v>
          </cell>
          <cell r="AB260">
            <v>2074</v>
          </cell>
        </row>
        <row r="261">
          <cell r="A261" t="str">
            <v>VRN-LP27-395P-A50K67-L</v>
          </cell>
          <cell r="B261">
            <v>395</v>
          </cell>
          <cell r="C261">
            <v>65175</v>
          </cell>
          <cell r="D261" t="str">
            <v>176-264В AС</v>
          </cell>
          <cell r="E261">
            <v>0.95</v>
          </cell>
          <cell r="F261" t="str">
            <v>К (концентрированная), 27°</v>
          </cell>
          <cell r="G261">
            <v>67</v>
          </cell>
          <cell r="H261" t="str">
            <v>Samsung LH351</v>
          </cell>
          <cell r="I261">
            <v>180</v>
          </cell>
          <cell r="J261" t="str">
            <v>560х540х140</v>
          </cell>
          <cell r="K261" t="e">
            <v>#N/A</v>
          </cell>
          <cell r="L261" t="e">
            <v>#N/A</v>
          </cell>
          <cell r="M261" t="e">
            <v>#N/A</v>
          </cell>
          <cell r="N261" t="str">
            <v>Экструдированный алюминиевый профиль (анодированный), вторичная оптика из акрила (ПММА) с  силиконовой прокладкой</v>
          </cell>
          <cell r="O261" t="str">
            <v xml:space="preserve"> -60°...+50° С</v>
          </cell>
          <cell r="P261" t="str">
            <v>100 000 ч</v>
          </cell>
          <cell r="Q261" t="str">
            <v>5000К 4000К* 3000К*</v>
          </cell>
          <cell r="R261" t="str">
            <v>5 лет</v>
          </cell>
          <cell r="S261">
            <v>0</v>
          </cell>
          <cell r="T261">
            <v>0</v>
          </cell>
          <cell r="U261">
            <v>27250</v>
          </cell>
          <cell r="V261">
            <v>29975</v>
          </cell>
          <cell r="W261">
            <v>38970</v>
          </cell>
          <cell r="X261">
            <v>42865</v>
          </cell>
          <cell r="Y261">
            <v>0</v>
          </cell>
          <cell r="Z261">
            <v>0</v>
          </cell>
          <cell r="AA261">
            <v>0</v>
          </cell>
          <cell r="AB261">
            <v>2075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</row>
        <row r="263">
          <cell r="A263" t="str">
            <v>VRN-LPE30-55-A50K67-U</v>
          </cell>
          <cell r="B263">
            <v>55</v>
          </cell>
          <cell r="C263">
            <v>7700</v>
          </cell>
          <cell r="D263" t="str">
            <v>176-264В AС</v>
          </cell>
          <cell r="E263">
            <v>0.95</v>
          </cell>
          <cell r="F263" t="str">
            <v>К (концентрированная), 30°</v>
          </cell>
          <cell r="G263">
            <v>67</v>
          </cell>
          <cell r="H263" t="str">
            <v>Samsung LH351</v>
          </cell>
          <cell r="I263">
            <v>12</v>
          </cell>
          <cell r="J263" t="str">
            <v>325x100x140</v>
          </cell>
          <cell r="K263" t="e">
            <v>#N/A</v>
          </cell>
          <cell r="L263">
            <v>1150</v>
          </cell>
          <cell r="M263" t="e">
            <v>#N/A</v>
          </cell>
          <cell r="N263" t="str">
            <v>Экструдированный алюминиевый профиль (анодированный), вторичная оптика из акрила (ПММА) с  силиконовой прокладкой</v>
          </cell>
          <cell r="O263" t="str">
            <v xml:space="preserve"> -60°...+50° С</v>
          </cell>
          <cell r="P263" t="str">
            <v>100 000 ч</v>
          </cell>
          <cell r="Q263" t="str">
            <v>5000К</v>
          </cell>
          <cell r="R263" t="str">
            <v>3 года</v>
          </cell>
          <cell r="T263">
            <v>0</v>
          </cell>
          <cell r="U263">
            <v>2800</v>
          </cell>
          <cell r="V263">
            <v>3080</v>
          </cell>
          <cell r="W263">
            <v>4005</v>
          </cell>
          <cell r="X263">
            <v>4405</v>
          </cell>
          <cell r="Y263">
            <v>0</v>
          </cell>
          <cell r="Z263">
            <v>0</v>
          </cell>
          <cell r="AA263">
            <v>0</v>
          </cell>
          <cell r="AB263">
            <v>4007</v>
          </cell>
        </row>
        <row r="264">
          <cell r="A264" t="str">
            <v>VRN-LPE30-55-A50K67-K</v>
          </cell>
          <cell r="B264">
            <v>55</v>
          </cell>
          <cell r="C264">
            <v>7700</v>
          </cell>
          <cell r="D264" t="str">
            <v>176-264В AС</v>
          </cell>
          <cell r="E264">
            <v>0.95</v>
          </cell>
          <cell r="F264" t="str">
            <v>К (концентрированная), 30°</v>
          </cell>
          <cell r="G264">
            <v>67</v>
          </cell>
          <cell r="H264" t="str">
            <v>Samsung LH351</v>
          </cell>
          <cell r="I264">
            <v>12</v>
          </cell>
          <cell r="J264" t="str">
            <v>325x100x125</v>
          </cell>
          <cell r="K264" t="e">
            <v>#N/A</v>
          </cell>
          <cell r="L264">
            <v>1200</v>
          </cell>
          <cell r="M264" t="e">
            <v>#N/A</v>
          </cell>
          <cell r="N264" t="str">
            <v>Экструдированный алюминиевый профиль (анодированный), вторичная оптика из акрила (ПММА) с  силиконовой прокладкой</v>
          </cell>
          <cell r="O264" t="str">
            <v xml:space="preserve"> -60°...+50° С</v>
          </cell>
          <cell r="P264" t="str">
            <v>100 000 ч</v>
          </cell>
          <cell r="Q264" t="str">
            <v>5000К</v>
          </cell>
          <cell r="R264" t="str">
            <v>3 года</v>
          </cell>
          <cell r="T264">
            <v>0</v>
          </cell>
          <cell r="U264">
            <v>2800</v>
          </cell>
          <cell r="V264">
            <v>3080</v>
          </cell>
          <cell r="W264">
            <v>4005</v>
          </cell>
          <cell r="X264">
            <v>4405</v>
          </cell>
          <cell r="Y264">
            <v>0</v>
          </cell>
          <cell r="Z264">
            <v>0</v>
          </cell>
          <cell r="AA264">
            <v>0</v>
          </cell>
          <cell r="AB264">
            <v>4008</v>
          </cell>
        </row>
        <row r="265">
          <cell r="A265" t="str">
            <v>VRN-LPE30-110D-A50K67-U</v>
          </cell>
          <cell r="B265">
            <v>110</v>
          </cell>
          <cell r="C265">
            <v>15400</v>
          </cell>
          <cell r="D265" t="str">
            <v>176-264В AС</v>
          </cell>
          <cell r="E265">
            <v>0.95</v>
          </cell>
          <cell r="F265" t="str">
            <v>К (концентрированная), 30°</v>
          </cell>
          <cell r="G265">
            <v>67</v>
          </cell>
          <cell r="H265" t="str">
            <v>Samsung LH351</v>
          </cell>
          <cell r="I265">
            <v>24</v>
          </cell>
          <cell r="J265" t="str">
            <v>325x210x140</v>
          </cell>
          <cell r="K265" t="e">
            <v>#N/A</v>
          </cell>
          <cell r="L265">
            <v>2150</v>
          </cell>
          <cell r="M265" t="e">
            <v>#N/A</v>
          </cell>
          <cell r="N265" t="str">
            <v>Экструдированный алюминиевый профиль (анодированный), вторичная оптика из акрила (ПММА) с  силиконовой прокладкой</v>
          </cell>
          <cell r="O265" t="str">
            <v xml:space="preserve"> -60°...+50° С</v>
          </cell>
          <cell r="P265" t="str">
            <v>100 000 ч</v>
          </cell>
          <cell r="Q265" t="str">
            <v>5000К</v>
          </cell>
          <cell r="R265" t="str">
            <v>3 года</v>
          </cell>
          <cell r="T265">
            <v>0</v>
          </cell>
          <cell r="U265">
            <v>5600</v>
          </cell>
          <cell r="V265">
            <v>6160</v>
          </cell>
          <cell r="W265">
            <v>8010</v>
          </cell>
          <cell r="X265">
            <v>8810</v>
          </cell>
          <cell r="Y265">
            <v>0</v>
          </cell>
          <cell r="Z265">
            <v>0</v>
          </cell>
          <cell r="AA265">
            <v>0</v>
          </cell>
          <cell r="AB265">
            <v>4009</v>
          </cell>
        </row>
        <row r="266">
          <cell r="A266" t="str">
            <v>VRN-LPE30-110D-A50K67-K</v>
          </cell>
          <cell r="B266">
            <v>110</v>
          </cell>
          <cell r="C266">
            <v>15400</v>
          </cell>
          <cell r="D266" t="str">
            <v>176-264В AС</v>
          </cell>
          <cell r="E266">
            <v>0.95</v>
          </cell>
          <cell r="F266" t="str">
            <v>К (концентрированная), 30°</v>
          </cell>
          <cell r="G266">
            <v>67</v>
          </cell>
          <cell r="H266" t="str">
            <v>Samsung LH351</v>
          </cell>
          <cell r="I266">
            <v>24</v>
          </cell>
          <cell r="J266" t="str">
            <v>325x260x80</v>
          </cell>
          <cell r="K266" t="e">
            <v>#N/A</v>
          </cell>
          <cell r="L266">
            <v>2200</v>
          </cell>
          <cell r="M266" t="e">
            <v>#N/A</v>
          </cell>
          <cell r="N266" t="str">
            <v>Экструдированный алюминиевый профиль (анодированный), вторичная оптика из акрила (ПММА) с  силиконовой прокладкой</v>
          </cell>
          <cell r="O266" t="str">
            <v xml:space="preserve"> -60°...+50° С</v>
          </cell>
          <cell r="P266" t="str">
            <v>100 000 ч</v>
          </cell>
          <cell r="Q266" t="str">
            <v>5000К</v>
          </cell>
          <cell r="R266" t="str">
            <v>3 года</v>
          </cell>
          <cell r="T266">
            <v>0</v>
          </cell>
          <cell r="U266">
            <v>5600</v>
          </cell>
          <cell r="V266">
            <v>6160</v>
          </cell>
          <cell r="W266">
            <v>8010</v>
          </cell>
          <cell r="X266">
            <v>8810</v>
          </cell>
          <cell r="Y266">
            <v>0</v>
          </cell>
          <cell r="Z266">
            <v>0</v>
          </cell>
          <cell r="AA266">
            <v>0</v>
          </cell>
          <cell r="AB266">
            <v>4010</v>
          </cell>
        </row>
        <row r="267">
          <cell r="A267" t="str">
            <v>VRN-LPE30-165T-A50K67-U</v>
          </cell>
          <cell r="B267">
            <v>165</v>
          </cell>
          <cell r="C267">
            <v>23100</v>
          </cell>
          <cell r="D267" t="str">
            <v>176-264В AС</v>
          </cell>
          <cell r="E267">
            <v>0.95</v>
          </cell>
          <cell r="F267" t="str">
            <v>К (концентрированная), 30°</v>
          </cell>
          <cell r="G267">
            <v>67</v>
          </cell>
          <cell r="H267" t="str">
            <v>Samsung LH351</v>
          </cell>
          <cell r="I267">
            <v>36</v>
          </cell>
          <cell r="J267" t="str">
            <v>325x320x140</v>
          </cell>
          <cell r="K267" t="e">
            <v>#N/A</v>
          </cell>
          <cell r="L267">
            <v>3250</v>
          </cell>
          <cell r="M267" t="e">
            <v>#N/A</v>
          </cell>
          <cell r="N267" t="str">
            <v>Экструдированный алюминиевый профиль (анодированный), вторичная оптика из акрила (ПММА) с  силиконовой прокладкой</v>
          </cell>
          <cell r="O267" t="str">
            <v xml:space="preserve"> -60°...+50° С</v>
          </cell>
          <cell r="P267" t="str">
            <v>100 000 ч</v>
          </cell>
          <cell r="Q267" t="str">
            <v>5000К</v>
          </cell>
          <cell r="R267" t="str">
            <v>3 года</v>
          </cell>
          <cell r="T267">
            <v>0</v>
          </cell>
          <cell r="U267">
            <v>8400</v>
          </cell>
          <cell r="V267">
            <v>9240</v>
          </cell>
          <cell r="W267">
            <v>12010</v>
          </cell>
          <cell r="X267">
            <v>13210</v>
          </cell>
          <cell r="Y267">
            <v>0</v>
          </cell>
          <cell r="Z267">
            <v>0</v>
          </cell>
          <cell r="AA267">
            <v>0</v>
          </cell>
          <cell r="AB267">
            <v>4011</v>
          </cell>
        </row>
        <row r="268">
          <cell r="A268" t="str">
            <v>VRN-LPE30-165T-A50K67-K</v>
          </cell>
          <cell r="B268">
            <v>165</v>
          </cell>
          <cell r="C268">
            <v>23100</v>
          </cell>
          <cell r="D268" t="str">
            <v>176-264В AС</v>
          </cell>
          <cell r="E268">
            <v>0.95</v>
          </cell>
          <cell r="F268" t="str">
            <v>К (концентрированная), 30°</v>
          </cell>
          <cell r="G268">
            <v>67</v>
          </cell>
          <cell r="H268" t="str">
            <v>Samsung LH351</v>
          </cell>
          <cell r="I268">
            <v>36</v>
          </cell>
          <cell r="J268" t="str">
            <v>325x320x125</v>
          </cell>
          <cell r="K268" t="e">
            <v>#N/A</v>
          </cell>
          <cell r="L268">
            <v>3350</v>
          </cell>
          <cell r="M268" t="e">
            <v>#N/A</v>
          </cell>
          <cell r="N268" t="str">
            <v>Экструдированный алюминиевый профиль (анодированный), вторичная оптика из акрила (ПММА) с  силиконовой прокладкой</v>
          </cell>
          <cell r="O268" t="str">
            <v xml:space="preserve"> -60°...+50° С</v>
          </cell>
          <cell r="P268" t="str">
            <v>100 000 ч</v>
          </cell>
          <cell r="Q268" t="str">
            <v>5000К</v>
          </cell>
          <cell r="R268" t="str">
            <v>3 года</v>
          </cell>
          <cell r="T268">
            <v>0</v>
          </cell>
          <cell r="U268">
            <v>8400</v>
          </cell>
          <cell r="V268">
            <v>9240</v>
          </cell>
          <cell r="W268">
            <v>12010</v>
          </cell>
          <cell r="X268">
            <v>13210</v>
          </cell>
          <cell r="Y268">
            <v>0</v>
          </cell>
          <cell r="Z268">
            <v>0</v>
          </cell>
          <cell r="AA268">
            <v>0</v>
          </cell>
          <cell r="AB268">
            <v>4012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</row>
        <row r="270">
          <cell r="A270" t="str">
            <v>VRN-LPE60-55-A50K67-U</v>
          </cell>
          <cell r="B270">
            <v>55</v>
          </cell>
          <cell r="C270">
            <v>7700</v>
          </cell>
          <cell r="D270" t="str">
            <v>176-264В AС</v>
          </cell>
          <cell r="E270">
            <v>0.95</v>
          </cell>
          <cell r="F270" t="str">
            <v>Г (глубокая), 60°</v>
          </cell>
          <cell r="G270">
            <v>67</v>
          </cell>
          <cell r="H270" t="str">
            <v>Samsung LH351</v>
          </cell>
          <cell r="I270">
            <v>12</v>
          </cell>
          <cell r="J270" t="str">
            <v>325x100x140</v>
          </cell>
          <cell r="K270" t="e">
            <v>#N/A</v>
          </cell>
          <cell r="L270">
            <v>1150</v>
          </cell>
          <cell r="M270" t="e">
            <v>#N/A</v>
          </cell>
          <cell r="N270" t="str">
            <v>Экструдированный алюминиевый профиль (анодированный), вторичная оптика из акрила (ПММА) с  силиконовой прокладкой</v>
          </cell>
          <cell r="O270" t="str">
            <v xml:space="preserve"> -60°...+50° С</v>
          </cell>
          <cell r="P270" t="str">
            <v>100 000 ч</v>
          </cell>
          <cell r="Q270" t="str">
            <v>5000К</v>
          </cell>
          <cell r="R270" t="str">
            <v>3 года</v>
          </cell>
          <cell r="T270">
            <v>0</v>
          </cell>
          <cell r="U270">
            <v>2800</v>
          </cell>
          <cell r="V270">
            <v>3080</v>
          </cell>
          <cell r="W270">
            <v>4005</v>
          </cell>
          <cell r="X270">
            <v>4405</v>
          </cell>
          <cell r="Y270">
            <v>0</v>
          </cell>
          <cell r="Z270">
            <v>0</v>
          </cell>
          <cell r="AA270">
            <v>0</v>
          </cell>
          <cell r="AB270">
            <v>4013</v>
          </cell>
        </row>
        <row r="271">
          <cell r="A271" t="str">
            <v>VRN-LPE60-55-A50K67-K</v>
          </cell>
          <cell r="B271">
            <v>55</v>
          </cell>
          <cell r="C271">
            <v>7700</v>
          </cell>
          <cell r="D271" t="str">
            <v>176-264В AС</v>
          </cell>
          <cell r="E271">
            <v>0.95</v>
          </cell>
          <cell r="F271" t="str">
            <v>Г (глубокая), 60°</v>
          </cell>
          <cell r="G271">
            <v>67</v>
          </cell>
          <cell r="H271" t="str">
            <v>Samsung LH351</v>
          </cell>
          <cell r="I271">
            <v>12</v>
          </cell>
          <cell r="J271" t="str">
            <v>325x100x125</v>
          </cell>
          <cell r="K271" t="e">
            <v>#N/A</v>
          </cell>
          <cell r="L271">
            <v>1200</v>
          </cell>
          <cell r="M271" t="e">
            <v>#N/A</v>
          </cell>
          <cell r="N271" t="str">
            <v>Экструдированный алюминиевый профиль (анодированный), вторичная оптика из акрила (ПММА) с  силиконовой прокладкой</v>
          </cell>
          <cell r="O271" t="str">
            <v xml:space="preserve"> -60°...+50° С</v>
          </cell>
          <cell r="P271" t="str">
            <v>100 000 ч</v>
          </cell>
          <cell r="Q271" t="str">
            <v>5000К</v>
          </cell>
          <cell r="R271" t="str">
            <v>3 года</v>
          </cell>
          <cell r="T271">
            <v>0</v>
          </cell>
          <cell r="U271">
            <v>2800</v>
          </cell>
          <cell r="V271">
            <v>3080</v>
          </cell>
          <cell r="W271">
            <v>4005</v>
          </cell>
          <cell r="X271">
            <v>4405</v>
          </cell>
          <cell r="Y271">
            <v>0</v>
          </cell>
          <cell r="Z271">
            <v>0</v>
          </cell>
          <cell r="AA271">
            <v>0</v>
          </cell>
          <cell r="AB271">
            <v>4014</v>
          </cell>
        </row>
        <row r="272">
          <cell r="A272" t="str">
            <v>VRN-LPE60-110D-A50K67-U</v>
          </cell>
          <cell r="B272">
            <v>110</v>
          </cell>
          <cell r="C272">
            <v>15400</v>
          </cell>
          <cell r="D272" t="str">
            <v>176-264В AС</v>
          </cell>
          <cell r="E272">
            <v>0.95</v>
          </cell>
          <cell r="F272" t="str">
            <v>Г (глубокая), 60°</v>
          </cell>
          <cell r="G272">
            <v>67</v>
          </cell>
          <cell r="H272" t="str">
            <v>Samsung LH351</v>
          </cell>
          <cell r="I272">
            <v>24</v>
          </cell>
          <cell r="J272" t="str">
            <v>325x210x140</v>
          </cell>
          <cell r="K272" t="e">
            <v>#N/A</v>
          </cell>
          <cell r="L272">
            <v>2150</v>
          </cell>
          <cell r="M272" t="e">
            <v>#N/A</v>
          </cell>
          <cell r="N272" t="str">
            <v>Экструдированный алюминиевый профиль (анодированный), вторичная оптика из акрила (ПММА) с  силиконовой прокладкой</v>
          </cell>
          <cell r="O272" t="str">
            <v xml:space="preserve"> -60°...+50° С</v>
          </cell>
          <cell r="P272" t="str">
            <v>100 000 ч</v>
          </cell>
          <cell r="Q272" t="str">
            <v>5000К</v>
          </cell>
          <cell r="R272" t="str">
            <v>3 года</v>
          </cell>
          <cell r="T272">
            <v>0</v>
          </cell>
          <cell r="U272">
            <v>5600</v>
          </cell>
          <cell r="V272">
            <v>6160</v>
          </cell>
          <cell r="W272">
            <v>8010</v>
          </cell>
          <cell r="X272">
            <v>8810</v>
          </cell>
          <cell r="Y272">
            <v>0</v>
          </cell>
          <cell r="Z272">
            <v>0</v>
          </cell>
          <cell r="AA272">
            <v>0</v>
          </cell>
          <cell r="AB272">
            <v>4015</v>
          </cell>
        </row>
        <row r="273">
          <cell r="A273" t="str">
            <v>VRN-LPE60-110D-A50K67-K</v>
          </cell>
          <cell r="B273">
            <v>110</v>
          </cell>
          <cell r="C273">
            <v>15400</v>
          </cell>
          <cell r="D273" t="str">
            <v>176-264В AС</v>
          </cell>
          <cell r="E273">
            <v>0.95</v>
          </cell>
          <cell r="F273" t="str">
            <v>Г (глубокая), 60°</v>
          </cell>
          <cell r="G273">
            <v>67</v>
          </cell>
          <cell r="H273" t="str">
            <v>Samsung LH351</v>
          </cell>
          <cell r="I273">
            <v>24</v>
          </cell>
          <cell r="J273" t="str">
            <v>325x260x80</v>
          </cell>
          <cell r="K273" t="e">
            <v>#N/A</v>
          </cell>
          <cell r="L273">
            <v>2200</v>
          </cell>
          <cell r="M273" t="e">
            <v>#N/A</v>
          </cell>
          <cell r="N273" t="str">
            <v>Экструдированный алюминиевый профиль (анодированный), вторичная оптика из акрила (ПММА) с  силиконовой прокладкой</v>
          </cell>
          <cell r="O273" t="str">
            <v xml:space="preserve"> -60°...+50° С</v>
          </cell>
          <cell r="P273" t="str">
            <v>100 000 ч</v>
          </cell>
          <cell r="Q273" t="str">
            <v>5000К</v>
          </cell>
          <cell r="R273" t="str">
            <v>3 года</v>
          </cell>
          <cell r="T273">
            <v>0</v>
          </cell>
          <cell r="U273">
            <v>5600</v>
          </cell>
          <cell r="V273">
            <v>6160</v>
          </cell>
          <cell r="W273">
            <v>8010</v>
          </cell>
          <cell r="X273">
            <v>8810</v>
          </cell>
          <cell r="Y273">
            <v>0</v>
          </cell>
          <cell r="Z273">
            <v>0</v>
          </cell>
          <cell r="AA273">
            <v>0</v>
          </cell>
          <cell r="AB273">
            <v>4016</v>
          </cell>
        </row>
        <row r="274">
          <cell r="A274" t="str">
            <v>VRN-LPE60-165T-A50K67-U</v>
          </cell>
          <cell r="B274">
            <v>165</v>
          </cell>
          <cell r="C274">
            <v>23100</v>
          </cell>
          <cell r="D274" t="str">
            <v>176-264В AС</v>
          </cell>
          <cell r="E274">
            <v>0.95</v>
          </cell>
          <cell r="F274" t="str">
            <v>Г (глубокая), 60°</v>
          </cell>
          <cell r="G274">
            <v>67</v>
          </cell>
          <cell r="H274" t="str">
            <v>Samsung LH351</v>
          </cell>
          <cell r="I274">
            <v>36</v>
          </cell>
          <cell r="J274" t="str">
            <v>325x320x140</v>
          </cell>
          <cell r="K274" t="e">
            <v>#N/A</v>
          </cell>
          <cell r="L274">
            <v>3250</v>
          </cell>
          <cell r="M274" t="e">
            <v>#N/A</v>
          </cell>
          <cell r="N274" t="str">
            <v>Экструдированный алюминиевый профиль (анодированный), вторичная оптика из акрила (ПММА) с  силиконовой прокладкой</v>
          </cell>
          <cell r="O274" t="str">
            <v xml:space="preserve"> -60°...+50° С</v>
          </cell>
          <cell r="P274" t="str">
            <v>100 000 ч</v>
          </cell>
          <cell r="Q274" t="str">
            <v>5000К</v>
          </cell>
          <cell r="R274" t="str">
            <v>3 года</v>
          </cell>
          <cell r="T274">
            <v>0</v>
          </cell>
          <cell r="U274">
            <v>8400</v>
          </cell>
          <cell r="V274">
            <v>9240</v>
          </cell>
          <cell r="W274">
            <v>12010</v>
          </cell>
          <cell r="X274">
            <v>13210</v>
          </cell>
          <cell r="Y274">
            <v>0</v>
          </cell>
          <cell r="Z274">
            <v>0</v>
          </cell>
          <cell r="AA274">
            <v>0</v>
          </cell>
          <cell r="AB274">
            <v>4017</v>
          </cell>
        </row>
        <row r="275">
          <cell r="A275" t="str">
            <v>VRN-LPE60-165T-A50K67-K</v>
          </cell>
          <cell r="B275">
            <v>165</v>
          </cell>
          <cell r="C275">
            <v>23100</v>
          </cell>
          <cell r="D275" t="str">
            <v>176-264В AС</v>
          </cell>
          <cell r="E275">
            <v>0.95</v>
          </cell>
          <cell r="F275" t="str">
            <v>Г (глубокая), 60°</v>
          </cell>
          <cell r="G275">
            <v>67</v>
          </cell>
          <cell r="H275" t="str">
            <v>Samsung LH351</v>
          </cell>
          <cell r="I275">
            <v>36</v>
          </cell>
          <cell r="J275" t="str">
            <v>325x320x125</v>
          </cell>
          <cell r="K275" t="e">
            <v>#N/A</v>
          </cell>
          <cell r="L275">
            <v>3350</v>
          </cell>
          <cell r="M275" t="e">
            <v>#N/A</v>
          </cell>
          <cell r="N275" t="str">
            <v>Экструдированный алюминиевый профиль (анодированный), вторичная оптика из акрила (ПММА) с  силиконовой прокладкой</v>
          </cell>
          <cell r="O275" t="str">
            <v xml:space="preserve"> -60°...+50° С</v>
          </cell>
          <cell r="P275" t="str">
            <v>100 000 ч</v>
          </cell>
          <cell r="Q275" t="str">
            <v>5000К</v>
          </cell>
          <cell r="R275" t="str">
            <v>3 года</v>
          </cell>
          <cell r="T275">
            <v>0</v>
          </cell>
          <cell r="U275">
            <v>8400</v>
          </cell>
          <cell r="V275">
            <v>9240</v>
          </cell>
          <cell r="W275">
            <v>12010</v>
          </cell>
          <cell r="X275">
            <v>13210</v>
          </cell>
          <cell r="Y275">
            <v>0</v>
          </cell>
          <cell r="Z275">
            <v>0</v>
          </cell>
          <cell r="AA275">
            <v>0</v>
          </cell>
          <cell r="AB275">
            <v>4018</v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</row>
        <row r="278">
          <cell r="A278" t="str">
            <v>VRN-LPE15-32-A50K67-U</v>
          </cell>
          <cell r="B278" t="str">
            <v>32</v>
          </cell>
          <cell r="C278">
            <v>4480</v>
          </cell>
          <cell r="D278" t="str">
            <v>176-264В AС</v>
          </cell>
          <cell r="E278">
            <v>0.95</v>
          </cell>
          <cell r="F278" t="str">
            <v>К (концентрированная), 15°</v>
          </cell>
          <cell r="G278">
            <v>67</v>
          </cell>
          <cell r="H278" t="str">
            <v>Samsung LM281</v>
          </cell>
          <cell r="I278">
            <v>84</v>
          </cell>
          <cell r="J278" t="str">
            <v>285х100х135</v>
          </cell>
          <cell r="K278" t="e">
            <v>#N/A</v>
          </cell>
          <cell r="L278">
            <v>1200</v>
          </cell>
          <cell r="M278">
            <v>1300</v>
          </cell>
          <cell r="N278" t="str">
            <v>Экструдированный алюминиевый профиль (анодированный), вторичная оптика из акрила (ПММА) с  силиконовой прокладкой</v>
          </cell>
          <cell r="O278" t="str">
            <v xml:space="preserve"> -60°...+50° С</v>
          </cell>
          <cell r="P278" t="str">
            <v>100 000 ч</v>
          </cell>
          <cell r="Q278" t="str">
            <v>5000К</v>
          </cell>
          <cell r="R278" t="str">
            <v>3 года</v>
          </cell>
          <cell r="T278">
            <v>0</v>
          </cell>
          <cell r="U278">
            <v>2200</v>
          </cell>
          <cell r="V278">
            <v>2420</v>
          </cell>
          <cell r="W278">
            <v>3145</v>
          </cell>
          <cell r="X278">
            <v>3460</v>
          </cell>
          <cell r="Y278">
            <v>0</v>
          </cell>
          <cell r="Z278">
            <v>0</v>
          </cell>
          <cell r="AA278">
            <v>0</v>
          </cell>
          <cell r="AB278">
            <v>11001</v>
          </cell>
        </row>
        <row r="279">
          <cell r="A279" t="str">
            <v>VRN-LPE15-32-A50K67-K</v>
          </cell>
          <cell r="B279" t="str">
            <v>32</v>
          </cell>
          <cell r="C279">
            <v>4480</v>
          </cell>
          <cell r="D279" t="str">
            <v>176-264В AС</v>
          </cell>
          <cell r="E279">
            <v>0.95</v>
          </cell>
          <cell r="F279" t="str">
            <v>К (концентрированная), 15°</v>
          </cell>
          <cell r="G279">
            <v>67</v>
          </cell>
          <cell r="H279" t="str">
            <v>Samsung LM281</v>
          </cell>
          <cell r="I279">
            <v>84</v>
          </cell>
          <cell r="J279" t="str">
            <v>285х100х120</v>
          </cell>
          <cell r="K279" t="e">
            <v>#N/A</v>
          </cell>
          <cell r="L279">
            <v>1250</v>
          </cell>
          <cell r="M279">
            <v>1350</v>
          </cell>
          <cell r="N279" t="str">
            <v>Экструдированный алюминиевый профиль (анодированный), вторичная оптика из акрила (ПММА) с  силиконовой прокладкой</v>
          </cell>
          <cell r="O279" t="str">
            <v xml:space="preserve"> -60°...+50° С</v>
          </cell>
          <cell r="P279" t="str">
            <v>100 000 ч</v>
          </cell>
          <cell r="Q279" t="str">
            <v>5000К</v>
          </cell>
          <cell r="R279" t="str">
            <v>3 года</v>
          </cell>
          <cell r="T279">
            <v>0</v>
          </cell>
          <cell r="U279">
            <v>2200</v>
          </cell>
          <cell r="V279">
            <v>2420</v>
          </cell>
          <cell r="W279">
            <v>3145</v>
          </cell>
          <cell r="X279">
            <v>3460</v>
          </cell>
          <cell r="Y279">
            <v>0</v>
          </cell>
          <cell r="Z279">
            <v>0</v>
          </cell>
          <cell r="AA279">
            <v>0</v>
          </cell>
          <cell r="AB279">
            <v>11002</v>
          </cell>
        </row>
        <row r="280">
          <cell r="A280" t="str">
            <v>VRN-LPE15-64-A50K67-U</v>
          </cell>
          <cell r="B280" t="str">
            <v>64</v>
          </cell>
          <cell r="C280">
            <v>8960</v>
          </cell>
          <cell r="D280" t="str">
            <v>176-264В AС</v>
          </cell>
          <cell r="E280">
            <v>0.95</v>
          </cell>
          <cell r="F280" t="str">
            <v>К (концентрированная), 15°</v>
          </cell>
          <cell r="G280">
            <v>67</v>
          </cell>
          <cell r="H280" t="str">
            <v>Samsung LM281</v>
          </cell>
          <cell r="I280">
            <v>168</v>
          </cell>
          <cell r="J280" t="str">
            <v>540х100х135</v>
          </cell>
          <cell r="K280" t="e">
            <v>#N/A</v>
          </cell>
          <cell r="L280">
            <v>1750</v>
          </cell>
          <cell r="M280">
            <v>2000</v>
          </cell>
          <cell r="N280" t="str">
            <v>Экструдированный алюминиевый профиль (анодированный), вторичная оптика из акрила (ПММА) с  силиконовой прокладкой</v>
          </cell>
          <cell r="O280" t="str">
            <v xml:space="preserve"> -60°...+50° С</v>
          </cell>
          <cell r="P280" t="str">
            <v>100 000 ч</v>
          </cell>
          <cell r="Q280" t="str">
            <v>5000К</v>
          </cell>
          <cell r="R280" t="str">
            <v>3 года</v>
          </cell>
          <cell r="T280">
            <v>0</v>
          </cell>
          <cell r="U280">
            <v>3190</v>
          </cell>
          <cell r="V280">
            <v>3510</v>
          </cell>
          <cell r="W280">
            <v>4565</v>
          </cell>
          <cell r="X280">
            <v>5020</v>
          </cell>
          <cell r="Y280">
            <v>0</v>
          </cell>
          <cell r="Z280">
            <v>0</v>
          </cell>
          <cell r="AA280">
            <v>0</v>
          </cell>
          <cell r="AB280">
            <v>11003</v>
          </cell>
        </row>
        <row r="281">
          <cell r="A281" t="str">
            <v>VRN-LPE15-64-A50K67-K</v>
          </cell>
          <cell r="B281" t="str">
            <v>64</v>
          </cell>
          <cell r="C281">
            <v>8960</v>
          </cell>
          <cell r="D281" t="str">
            <v>176-264В AС</v>
          </cell>
          <cell r="E281">
            <v>0.95</v>
          </cell>
          <cell r="F281" t="str">
            <v>К (концентрированная), 15°</v>
          </cell>
          <cell r="G281">
            <v>67</v>
          </cell>
          <cell r="H281" t="str">
            <v>Samsung LM281</v>
          </cell>
          <cell r="I281">
            <v>168</v>
          </cell>
          <cell r="J281" t="str">
            <v>540х100х120</v>
          </cell>
          <cell r="K281" t="e">
            <v>#N/A</v>
          </cell>
          <cell r="L281">
            <v>1700</v>
          </cell>
          <cell r="M281">
            <v>2000</v>
          </cell>
          <cell r="N281" t="str">
            <v>Экструдированный алюминиевый профиль (анодированный), вторичная оптика из акрила (ПММА) с  силиконовой прокладкой</v>
          </cell>
          <cell r="O281" t="str">
            <v xml:space="preserve"> -60°...+50° С</v>
          </cell>
          <cell r="P281" t="str">
            <v>100 000 ч</v>
          </cell>
          <cell r="Q281" t="str">
            <v>5000К</v>
          </cell>
          <cell r="R281" t="str">
            <v>3 года</v>
          </cell>
          <cell r="T281">
            <v>0</v>
          </cell>
          <cell r="U281">
            <v>3190</v>
          </cell>
          <cell r="V281">
            <v>3510</v>
          </cell>
          <cell r="W281">
            <v>4565</v>
          </cell>
          <cell r="X281">
            <v>5020</v>
          </cell>
          <cell r="Y281">
            <v>0</v>
          </cell>
          <cell r="Z281">
            <v>0</v>
          </cell>
          <cell r="AA281">
            <v>0</v>
          </cell>
          <cell r="AB281">
            <v>11004</v>
          </cell>
        </row>
        <row r="282">
          <cell r="A282" t="str">
            <v>VRN-LPE15-89-A50K67-U</v>
          </cell>
          <cell r="B282" t="str">
            <v>89</v>
          </cell>
          <cell r="C282">
            <v>12460</v>
          </cell>
          <cell r="D282" t="str">
            <v>176-264В AС</v>
          </cell>
          <cell r="E282">
            <v>0.95</v>
          </cell>
          <cell r="F282" t="str">
            <v>К (концентрированная), 15°</v>
          </cell>
          <cell r="G282">
            <v>67</v>
          </cell>
          <cell r="H282" t="str">
            <v>Samsung LM281</v>
          </cell>
          <cell r="I282">
            <v>252</v>
          </cell>
          <cell r="J282" t="str">
            <v>795х100х135</v>
          </cell>
          <cell r="K282" t="str">
            <v>800x115x140</v>
          </cell>
          <cell r="L282">
            <v>2350</v>
          </cell>
          <cell r="M282">
            <v>2600</v>
          </cell>
          <cell r="N282" t="str">
            <v>Экструдированный алюминиевый профиль (анодированный), вторичная оптика из акрила (ПММА) с  силиконовой прокладкой</v>
          </cell>
          <cell r="O282" t="str">
            <v xml:space="preserve"> -60°...+50° С</v>
          </cell>
          <cell r="P282" t="str">
            <v>100 000 ч</v>
          </cell>
          <cell r="Q282" t="str">
            <v>5000К</v>
          </cell>
          <cell r="R282" t="str">
            <v>3 года</v>
          </cell>
          <cell r="T282">
            <v>0</v>
          </cell>
          <cell r="U282">
            <v>4895</v>
          </cell>
          <cell r="V282">
            <v>5385</v>
          </cell>
          <cell r="W282">
            <v>7000</v>
          </cell>
          <cell r="X282">
            <v>7700</v>
          </cell>
          <cell r="Y282">
            <v>0</v>
          </cell>
          <cell r="Z282">
            <v>0</v>
          </cell>
          <cell r="AA282">
            <v>0</v>
          </cell>
          <cell r="AB282">
            <v>11005</v>
          </cell>
        </row>
        <row r="283">
          <cell r="A283" t="str">
            <v>VRN-LPE15-89-A50K67-K</v>
          </cell>
          <cell r="B283" t="str">
            <v>89</v>
          </cell>
          <cell r="C283">
            <v>12460</v>
          </cell>
          <cell r="D283" t="str">
            <v>176-264В AС</v>
          </cell>
          <cell r="E283">
            <v>0.95</v>
          </cell>
          <cell r="F283" t="str">
            <v>К (концентрированная), 15°</v>
          </cell>
          <cell r="G283">
            <v>67</v>
          </cell>
          <cell r="H283" t="str">
            <v>Samsung LM281</v>
          </cell>
          <cell r="I283">
            <v>252</v>
          </cell>
          <cell r="J283" t="str">
            <v>795х100х120</v>
          </cell>
          <cell r="K283" t="str">
            <v>800x115x140</v>
          </cell>
          <cell r="L283">
            <v>2400</v>
          </cell>
          <cell r="M283">
            <v>2600</v>
          </cell>
          <cell r="N283" t="str">
            <v>Экструдированный алюминиевый профиль (анодированный), вторичная оптика из акрила (ПММА) с  силиконовой прокладкой</v>
          </cell>
          <cell r="O283" t="str">
            <v xml:space="preserve"> -60°...+50° С</v>
          </cell>
          <cell r="P283" t="str">
            <v>100 000 ч</v>
          </cell>
          <cell r="Q283" t="str">
            <v>5000К</v>
          </cell>
          <cell r="R283" t="str">
            <v>3 года</v>
          </cell>
          <cell r="T283">
            <v>0</v>
          </cell>
          <cell r="U283">
            <v>4895</v>
          </cell>
          <cell r="V283">
            <v>5385</v>
          </cell>
          <cell r="W283">
            <v>7000</v>
          </cell>
          <cell r="X283">
            <v>7700</v>
          </cell>
          <cell r="Y283">
            <v>0</v>
          </cell>
          <cell r="Z283">
            <v>0</v>
          </cell>
          <cell r="AA283">
            <v>0</v>
          </cell>
          <cell r="AB283">
            <v>11006</v>
          </cell>
        </row>
        <row r="284">
          <cell r="A284">
            <v>0</v>
          </cell>
          <cell r="B284" t="str">
            <v/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A285" t="str">
            <v>VRN-LPE27-27-A50K67-U</v>
          </cell>
          <cell r="B285" t="str">
            <v>27</v>
          </cell>
          <cell r="C285">
            <v>3780</v>
          </cell>
          <cell r="D285" t="str">
            <v>176-264В AС</v>
          </cell>
          <cell r="E285">
            <v>0.95</v>
          </cell>
          <cell r="F285" t="str">
            <v>К (концентрированная), 27°</v>
          </cell>
          <cell r="G285">
            <v>67</v>
          </cell>
          <cell r="H285" t="str">
            <v>Samsung LH351</v>
          </cell>
          <cell r="I285">
            <v>12</v>
          </cell>
          <cell r="J285" t="str">
            <v>235х100х135</v>
          </cell>
          <cell r="K285" t="e">
            <v>#N/A</v>
          </cell>
          <cell r="L285">
            <v>1000</v>
          </cell>
          <cell r="M285">
            <v>1100</v>
          </cell>
          <cell r="N285" t="str">
            <v>Экструдированный алюминиевый профиль (анодированный), вторичная оптика из акрила (ПММА) с  силиконовой прокладкой</v>
          </cell>
          <cell r="O285" t="str">
            <v xml:space="preserve"> -60°...+50° С</v>
          </cell>
          <cell r="P285" t="str">
            <v>100 000 ч</v>
          </cell>
          <cell r="Q285" t="str">
            <v>5000К</v>
          </cell>
          <cell r="R285" t="str">
            <v>3 года</v>
          </cell>
          <cell r="T285">
            <v>0</v>
          </cell>
          <cell r="U285">
            <v>1870</v>
          </cell>
          <cell r="V285">
            <v>2055</v>
          </cell>
          <cell r="W285">
            <v>2670</v>
          </cell>
          <cell r="X285">
            <v>2935</v>
          </cell>
          <cell r="Y285">
            <v>0</v>
          </cell>
          <cell r="Z285">
            <v>0</v>
          </cell>
          <cell r="AA285">
            <v>0</v>
          </cell>
          <cell r="AB285">
            <v>11091</v>
          </cell>
        </row>
        <row r="286">
          <cell r="A286" t="str">
            <v>VRN-LPE27-27-A50K67-K</v>
          </cell>
          <cell r="B286" t="str">
            <v>27</v>
          </cell>
          <cell r="C286">
            <v>3780</v>
          </cell>
          <cell r="D286" t="str">
            <v>176-264В AС</v>
          </cell>
          <cell r="E286">
            <v>0.95</v>
          </cell>
          <cell r="F286" t="str">
            <v>К (концентрированная), 27°</v>
          </cell>
          <cell r="G286">
            <v>67</v>
          </cell>
          <cell r="H286" t="str">
            <v>Samsung LH351</v>
          </cell>
          <cell r="I286">
            <v>12</v>
          </cell>
          <cell r="J286" t="str">
            <v>235х100х120</v>
          </cell>
          <cell r="K286" t="e">
            <v>#N/A</v>
          </cell>
          <cell r="L286">
            <v>1050</v>
          </cell>
          <cell r="M286">
            <v>1150</v>
          </cell>
          <cell r="N286" t="str">
            <v>Экструдированный алюминиевый профиль (анодированный), вторичная оптика из акрила (ПММА) с  силиконовой прокладкой</v>
          </cell>
          <cell r="O286" t="str">
            <v xml:space="preserve"> -60°...+50° С</v>
          </cell>
          <cell r="P286" t="str">
            <v>100 000 ч</v>
          </cell>
          <cell r="Q286" t="str">
            <v>5000К</v>
          </cell>
          <cell r="R286" t="str">
            <v>3 года</v>
          </cell>
          <cell r="T286">
            <v>0</v>
          </cell>
          <cell r="U286">
            <v>1870</v>
          </cell>
          <cell r="V286">
            <v>2055</v>
          </cell>
          <cell r="W286">
            <v>2670</v>
          </cell>
          <cell r="X286">
            <v>2935</v>
          </cell>
          <cell r="Y286">
            <v>0</v>
          </cell>
          <cell r="Z286">
            <v>0</v>
          </cell>
          <cell r="AA286">
            <v>0</v>
          </cell>
          <cell r="AB286">
            <v>11092</v>
          </cell>
        </row>
        <row r="287">
          <cell r="A287" t="str">
            <v>VRN-LPE30-32-A50K67-U</v>
          </cell>
          <cell r="B287" t="str">
            <v>32</v>
          </cell>
          <cell r="C287">
            <v>4480</v>
          </cell>
          <cell r="D287" t="str">
            <v>176-264В AС</v>
          </cell>
          <cell r="E287">
            <v>0.95</v>
          </cell>
          <cell r="F287" t="str">
            <v>К (концентрированная), 30°</v>
          </cell>
          <cell r="G287">
            <v>67</v>
          </cell>
          <cell r="H287" t="str">
            <v>Samsung LM281</v>
          </cell>
          <cell r="I287">
            <v>84</v>
          </cell>
          <cell r="J287" t="str">
            <v>285х100х135</v>
          </cell>
          <cell r="K287" t="e">
            <v>#N/A</v>
          </cell>
          <cell r="L287">
            <v>1200</v>
          </cell>
          <cell r="M287">
            <v>1300</v>
          </cell>
          <cell r="N287" t="str">
            <v>Экструдированный алюминиевый профиль (анодированный), вторичная оптика из акрила (ПММА) с  силиконовой прокладкой</v>
          </cell>
          <cell r="O287" t="str">
            <v xml:space="preserve"> -60°...+50° С</v>
          </cell>
          <cell r="P287" t="str">
            <v>100 000 ч</v>
          </cell>
          <cell r="Q287" t="str">
            <v>5000К</v>
          </cell>
          <cell r="R287" t="str">
            <v>3 года</v>
          </cell>
          <cell r="T287">
            <v>0</v>
          </cell>
          <cell r="U287">
            <v>2200</v>
          </cell>
          <cell r="V287">
            <v>2420</v>
          </cell>
          <cell r="W287">
            <v>3145</v>
          </cell>
          <cell r="X287">
            <v>3460</v>
          </cell>
          <cell r="Y287">
            <v>0</v>
          </cell>
          <cell r="Z287">
            <v>0</v>
          </cell>
          <cell r="AA287">
            <v>0</v>
          </cell>
          <cell r="AB287">
            <v>11009</v>
          </cell>
        </row>
        <row r="288">
          <cell r="A288" t="str">
            <v>VRN-LPE30-32-A50K67-K</v>
          </cell>
          <cell r="B288" t="str">
            <v>32</v>
          </cell>
          <cell r="C288">
            <v>4480</v>
          </cell>
          <cell r="D288" t="str">
            <v>176-264В AС</v>
          </cell>
          <cell r="E288">
            <v>0.95</v>
          </cell>
          <cell r="F288" t="str">
            <v>К (концентрированная), 30°</v>
          </cell>
          <cell r="G288">
            <v>67</v>
          </cell>
          <cell r="H288" t="str">
            <v>Samsung LM281</v>
          </cell>
          <cell r="I288">
            <v>84</v>
          </cell>
          <cell r="J288" t="str">
            <v>285х100х120</v>
          </cell>
          <cell r="K288" t="e">
            <v>#N/A</v>
          </cell>
          <cell r="L288">
            <v>1250</v>
          </cell>
          <cell r="M288">
            <v>1350</v>
          </cell>
          <cell r="N288" t="str">
            <v>Экструдированный алюминиевый профиль (анодированный), вторичная оптика из акрила (ПММА) с  силиконовой прокладкой</v>
          </cell>
          <cell r="O288" t="str">
            <v xml:space="preserve"> -60°...+50° С</v>
          </cell>
          <cell r="P288" t="str">
            <v>100 000 ч</v>
          </cell>
          <cell r="Q288" t="str">
            <v>5000К</v>
          </cell>
          <cell r="R288" t="str">
            <v>3 года</v>
          </cell>
          <cell r="T288">
            <v>0</v>
          </cell>
          <cell r="U288">
            <v>2200</v>
          </cell>
          <cell r="V288">
            <v>2420</v>
          </cell>
          <cell r="W288">
            <v>3145</v>
          </cell>
          <cell r="X288">
            <v>3460</v>
          </cell>
          <cell r="Y288">
            <v>0</v>
          </cell>
          <cell r="Z288">
            <v>0</v>
          </cell>
          <cell r="AA288">
            <v>0</v>
          </cell>
          <cell r="AB288">
            <v>11010</v>
          </cell>
        </row>
        <row r="289">
          <cell r="A289" t="str">
            <v>VRN-LPE27-53-A50K67-U</v>
          </cell>
          <cell r="B289" t="str">
            <v>53</v>
          </cell>
          <cell r="C289">
            <v>7420</v>
          </cell>
          <cell r="D289" t="str">
            <v>176-264В AС</v>
          </cell>
          <cell r="E289">
            <v>0.95</v>
          </cell>
          <cell r="F289" t="str">
            <v>К (концентрированная), 27°</v>
          </cell>
          <cell r="G289">
            <v>67</v>
          </cell>
          <cell r="H289" t="str">
            <v>Samsung LH351</v>
          </cell>
          <cell r="I289">
            <v>24</v>
          </cell>
          <cell r="J289" t="str">
            <v>385х100х135</v>
          </cell>
          <cell r="K289" t="e">
            <v>#N/A</v>
          </cell>
          <cell r="L289">
            <v>1350</v>
          </cell>
          <cell r="M289">
            <v>1500</v>
          </cell>
          <cell r="N289" t="str">
            <v>Экструдированный алюминиевый профиль (анодированный), вторичная оптика из акрила (ПММА) с  силиконовой прокладкой</v>
          </cell>
          <cell r="O289" t="str">
            <v xml:space="preserve"> -60°...+50° С</v>
          </cell>
          <cell r="P289" t="str">
            <v>100 000 ч</v>
          </cell>
          <cell r="Q289" t="str">
            <v>5000К</v>
          </cell>
          <cell r="R289" t="str">
            <v>3 года</v>
          </cell>
          <cell r="T289">
            <v>0</v>
          </cell>
          <cell r="U289">
            <v>3000</v>
          </cell>
          <cell r="V289">
            <v>3300</v>
          </cell>
          <cell r="W289">
            <v>4290</v>
          </cell>
          <cell r="X289">
            <v>4720</v>
          </cell>
          <cell r="Y289">
            <v>0</v>
          </cell>
          <cell r="Z289">
            <v>0</v>
          </cell>
          <cell r="AA289">
            <v>0</v>
          </cell>
          <cell r="AB289">
            <v>11093</v>
          </cell>
        </row>
        <row r="290">
          <cell r="A290" t="str">
            <v>VRN-LPE27-53-A50K67-K</v>
          </cell>
          <cell r="B290" t="str">
            <v>53</v>
          </cell>
          <cell r="C290">
            <v>7420</v>
          </cell>
          <cell r="D290" t="str">
            <v>176-264В AС</v>
          </cell>
          <cell r="E290">
            <v>0.95</v>
          </cell>
          <cell r="F290" t="str">
            <v>К (концентрированная), 27°</v>
          </cell>
          <cell r="G290">
            <v>67</v>
          </cell>
          <cell r="H290" t="str">
            <v>Samsung LH351</v>
          </cell>
          <cell r="I290">
            <v>24</v>
          </cell>
          <cell r="J290" t="str">
            <v>385х100х120</v>
          </cell>
          <cell r="K290" t="e">
            <v>#N/A</v>
          </cell>
          <cell r="L290">
            <v>1400</v>
          </cell>
          <cell r="M290">
            <v>1550</v>
          </cell>
          <cell r="N290" t="str">
            <v>Экструдированный алюминиевый профиль (анодированный), вторичная оптика из акрила (ПММА) с  силиконовой прокладкой</v>
          </cell>
          <cell r="O290" t="str">
            <v xml:space="preserve"> -60°...+50° С</v>
          </cell>
          <cell r="P290" t="str">
            <v>100 000 ч</v>
          </cell>
          <cell r="Q290" t="str">
            <v>5000К</v>
          </cell>
          <cell r="R290" t="str">
            <v>3 года</v>
          </cell>
          <cell r="T290">
            <v>0</v>
          </cell>
          <cell r="U290">
            <v>3000</v>
          </cell>
          <cell r="V290">
            <v>3300</v>
          </cell>
          <cell r="W290">
            <v>4290</v>
          </cell>
          <cell r="X290">
            <v>4720</v>
          </cell>
          <cell r="Y290">
            <v>0</v>
          </cell>
          <cell r="Z290">
            <v>0</v>
          </cell>
          <cell r="AA290">
            <v>0</v>
          </cell>
          <cell r="AB290">
            <v>11094</v>
          </cell>
        </row>
        <row r="291">
          <cell r="A291" t="str">
            <v>VRN-LPE30-64-A50K67-U</v>
          </cell>
          <cell r="B291" t="str">
            <v>64</v>
          </cell>
          <cell r="C291">
            <v>8960</v>
          </cell>
          <cell r="D291" t="str">
            <v>176-264В AС</v>
          </cell>
          <cell r="E291">
            <v>0.95</v>
          </cell>
          <cell r="F291" t="str">
            <v>К (концентрированная), 30°</v>
          </cell>
          <cell r="G291">
            <v>67</v>
          </cell>
          <cell r="H291" t="str">
            <v>Samsung LM281</v>
          </cell>
          <cell r="I291">
            <v>168</v>
          </cell>
          <cell r="J291" t="str">
            <v>540х100х135</v>
          </cell>
          <cell r="K291" t="e">
            <v>#N/A</v>
          </cell>
          <cell r="L291">
            <v>1750</v>
          </cell>
          <cell r="M291">
            <v>2000</v>
          </cell>
          <cell r="N291" t="str">
            <v>Экструдированный алюминиевый профиль (анодированный), вторичная оптика из акрила (ПММА) с  силиконовой прокладкой</v>
          </cell>
          <cell r="O291" t="str">
            <v xml:space="preserve"> -60°...+50° С</v>
          </cell>
          <cell r="P291" t="str">
            <v>100 000 ч</v>
          </cell>
          <cell r="Q291" t="str">
            <v>5000К</v>
          </cell>
          <cell r="R291" t="str">
            <v>3 года</v>
          </cell>
          <cell r="T291">
            <v>0</v>
          </cell>
          <cell r="U291">
            <v>3190</v>
          </cell>
          <cell r="V291">
            <v>3510</v>
          </cell>
          <cell r="W291">
            <v>4565</v>
          </cell>
          <cell r="X291">
            <v>5020</v>
          </cell>
          <cell r="Y291">
            <v>0</v>
          </cell>
          <cell r="Z291">
            <v>0</v>
          </cell>
          <cell r="AA291">
            <v>0</v>
          </cell>
          <cell r="AB291">
            <v>11013</v>
          </cell>
        </row>
        <row r="292">
          <cell r="A292" t="str">
            <v>VRN-LPE30-64-A50K67-K</v>
          </cell>
          <cell r="B292" t="str">
            <v>64</v>
          </cell>
          <cell r="C292">
            <v>8960</v>
          </cell>
          <cell r="D292" t="str">
            <v>176-264В AС</v>
          </cell>
          <cell r="E292">
            <v>0.95</v>
          </cell>
          <cell r="F292" t="str">
            <v>К (концентрированная), 30°</v>
          </cell>
          <cell r="G292">
            <v>67</v>
          </cell>
          <cell r="H292" t="str">
            <v>Samsung LM281</v>
          </cell>
          <cell r="I292">
            <v>168</v>
          </cell>
          <cell r="J292" t="str">
            <v>540х100х120</v>
          </cell>
          <cell r="K292" t="e">
            <v>#N/A</v>
          </cell>
          <cell r="L292">
            <v>1700</v>
          </cell>
          <cell r="M292">
            <v>2000</v>
          </cell>
          <cell r="N292" t="str">
            <v>Экструдированный алюминиевый профиль (анодированный), вторичная оптика из акрила (ПММА) с  силиконовой прокладкой</v>
          </cell>
          <cell r="O292" t="str">
            <v xml:space="preserve"> -60°...+50° С</v>
          </cell>
          <cell r="P292" t="str">
            <v>100 000 ч</v>
          </cell>
          <cell r="Q292" t="str">
            <v>5000К</v>
          </cell>
          <cell r="R292" t="str">
            <v>3 года</v>
          </cell>
          <cell r="T292">
            <v>0</v>
          </cell>
          <cell r="U292">
            <v>3190</v>
          </cell>
          <cell r="V292">
            <v>3510</v>
          </cell>
          <cell r="W292">
            <v>4565</v>
          </cell>
          <cell r="X292">
            <v>5020</v>
          </cell>
          <cell r="Y292">
            <v>0</v>
          </cell>
          <cell r="Z292">
            <v>0</v>
          </cell>
          <cell r="AA292">
            <v>0</v>
          </cell>
          <cell r="AB292">
            <v>11014</v>
          </cell>
        </row>
        <row r="293">
          <cell r="A293" t="str">
            <v>VRN-LPE27-79-A50K67-U</v>
          </cell>
          <cell r="B293" t="str">
            <v>79</v>
          </cell>
          <cell r="C293">
            <v>11060</v>
          </cell>
          <cell r="D293" t="str">
            <v>176-264В AС</v>
          </cell>
          <cell r="E293">
            <v>0.95</v>
          </cell>
          <cell r="F293" t="str">
            <v>К (концентрированная), 27°</v>
          </cell>
          <cell r="G293">
            <v>67</v>
          </cell>
          <cell r="H293" t="str">
            <v>Samsung LH351</v>
          </cell>
          <cell r="I293">
            <v>36</v>
          </cell>
          <cell r="J293" t="str">
            <v>560х100х135</v>
          </cell>
          <cell r="K293" t="e">
            <v>#N/A</v>
          </cell>
          <cell r="L293">
            <v>1900</v>
          </cell>
          <cell r="M293">
            <v>2100</v>
          </cell>
          <cell r="N293" t="str">
            <v>Экструдированный алюминиевый профиль (анодированный), вторичная оптика из акрила (ПММА) с  силиконовой прокладкой</v>
          </cell>
          <cell r="O293" t="str">
            <v xml:space="preserve"> -60°...+50° С</v>
          </cell>
          <cell r="P293" t="str">
            <v>100 000 ч</v>
          </cell>
          <cell r="Q293" t="str">
            <v>5000К</v>
          </cell>
          <cell r="R293" t="str">
            <v>3 года</v>
          </cell>
          <cell r="T293">
            <v>0</v>
          </cell>
          <cell r="U293">
            <v>4550</v>
          </cell>
          <cell r="V293">
            <v>5005</v>
          </cell>
          <cell r="W293">
            <v>6505</v>
          </cell>
          <cell r="X293">
            <v>7155</v>
          </cell>
          <cell r="Y293">
            <v>0</v>
          </cell>
          <cell r="Z293">
            <v>0</v>
          </cell>
          <cell r="AA293">
            <v>0</v>
          </cell>
          <cell r="AB293">
            <v>11095</v>
          </cell>
        </row>
        <row r="294">
          <cell r="A294" t="str">
            <v>VRN-LPE27-79-A50K67-K</v>
          </cell>
          <cell r="B294" t="str">
            <v>79</v>
          </cell>
          <cell r="C294">
            <v>11060</v>
          </cell>
          <cell r="D294" t="str">
            <v>176-264В AС</v>
          </cell>
          <cell r="E294">
            <v>0.95</v>
          </cell>
          <cell r="F294" t="str">
            <v>К (концентрированная), 27°</v>
          </cell>
          <cell r="G294">
            <v>67</v>
          </cell>
          <cell r="H294" t="str">
            <v>Samsung LH351</v>
          </cell>
          <cell r="I294">
            <v>36</v>
          </cell>
          <cell r="J294" t="str">
            <v>560х100х120</v>
          </cell>
          <cell r="K294" t="e">
            <v>#N/A</v>
          </cell>
          <cell r="L294">
            <v>1950</v>
          </cell>
          <cell r="M294">
            <v>2150</v>
          </cell>
          <cell r="N294" t="str">
            <v>Экструдированный алюминиевый профиль (анодированный), вторичная оптика из акрила (ПММА) с  силиконовой прокладкой</v>
          </cell>
          <cell r="O294" t="str">
            <v xml:space="preserve"> -60°...+50° С</v>
          </cell>
          <cell r="P294" t="str">
            <v>100 000 ч</v>
          </cell>
          <cell r="Q294" t="str">
            <v>5000К</v>
          </cell>
          <cell r="R294" t="str">
            <v>3 года</v>
          </cell>
          <cell r="T294">
            <v>0</v>
          </cell>
          <cell r="U294">
            <v>4550</v>
          </cell>
          <cell r="V294">
            <v>5005</v>
          </cell>
          <cell r="W294">
            <v>6505</v>
          </cell>
          <cell r="X294">
            <v>7155</v>
          </cell>
          <cell r="Y294">
            <v>0</v>
          </cell>
          <cell r="Z294">
            <v>0</v>
          </cell>
          <cell r="AA294">
            <v>0</v>
          </cell>
          <cell r="AB294">
            <v>11096</v>
          </cell>
        </row>
        <row r="295">
          <cell r="A295" t="str">
            <v>VRN-LPE30-89-A50K67-U</v>
          </cell>
          <cell r="B295" t="str">
            <v>89</v>
          </cell>
          <cell r="C295">
            <v>12460</v>
          </cell>
          <cell r="D295" t="str">
            <v>176-264В AС</v>
          </cell>
          <cell r="E295">
            <v>0.95</v>
          </cell>
          <cell r="F295" t="str">
            <v>К (концентрированная), 30°</v>
          </cell>
          <cell r="G295">
            <v>67</v>
          </cell>
          <cell r="H295" t="str">
            <v>Samsung LM281</v>
          </cell>
          <cell r="I295">
            <v>252</v>
          </cell>
          <cell r="J295" t="str">
            <v>795х100х135</v>
          </cell>
          <cell r="K295" t="str">
            <v>800x115x140</v>
          </cell>
          <cell r="L295">
            <v>2350</v>
          </cell>
          <cell r="M295">
            <v>2600</v>
          </cell>
          <cell r="N295" t="str">
            <v>Экструдированный алюминиевый профиль (анодированный), вторичная оптика из акрила (ПММА) с  силиконовой прокладкой</v>
          </cell>
          <cell r="O295" t="str">
            <v xml:space="preserve"> -60°...+50° С</v>
          </cell>
          <cell r="P295" t="str">
            <v>100 000 ч</v>
          </cell>
          <cell r="Q295" t="str">
            <v>5000К</v>
          </cell>
          <cell r="R295" t="str">
            <v>3 года</v>
          </cell>
          <cell r="T295">
            <v>0</v>
          </cell>
          <cell r="U295">
            <v>4895</v>
          </cell>
          <cell r="V295">
            <v>5385</v>
          </cell>
          <cell r="W295">
            <v>7000</v>
          </cell>
          <cell r="X295">
            <v>7700</v>
          </cell>
          <cell r="Y295">
            <v>0</v>
          </cell>
          <cell r="Z295">
            <v>0</v>
          </cell>
          <cell r="AA295">
            <v>0</v>
          </cell>
          <cell r="AB295">
            <v>11017</v>
          </cell>
        </row>
        <row r="296">
          <cell r="A296" t="str">
            <v>VRN-LPE30-89-A50K67-K</v>
          </cell>
          <cell r="B296" t="str">
            <v>89</v>
          </cell>
          <cell r="C296">
            <v>12460</v>
          </cell>
          <cell r="D296" t="str">
            <v>176-264В AС</v>
          </cell>
          <cell r="E296">
            <v>0.95</v>
          </cell>
          <cell r="F296" t="str">
            <v>К (концентрированная), 30°</v>
          </cell>
          <cell r="G296">
            <v>67</v>
          </cell>
          <cell r="H296" t="str">
            <v>Samsung LM281</v>
          </cell>
          <cell r="I296">
            <v>252</v>
          </cell>
          <cell r="J296" t="str">
            <v>795х100х120</v>
          </cell>
          <cell r="K296" t="str">
            <v>800x115x140</v>
          </cell>
          <cell r="L296">
            <v>2400</v>
          </cell>
          <cell r="M296">
            <v>2600</v>
          </cell>
          <cell r="N296" t="str">
            <v>Экструдированный алюминиевый профиль (анодированный), вторичная оптика из акрила (ПММА) с  силиконовой прокладкой</v>
          </cell>
          <cell r="O296" t="str">
            <v xml:space="preserve"> -60°...+50° С</v>
          </cell>
          <cell r="P296" t="str">
            <v>100 000 ч</v>
          </cell>
          <cell r="Q296" t="str">
            <v>5000К</v>
          </cell>
          <cell r="R296" t="str">
            <v>3 года</v>
          </cell>
          <cell r="T296">
            <v>0</v>
          </cell>
          <cell r="U296">
            <v>4895</v>
          </cell>
          <cell r="V296">
            <v>5385</v>
          </cell>
          <cell r="W296">
            <v>7000</v>
          </cell>
          <cell r="X296">
            <v>7700</v>
          </cell>
          <cell r="Y296">
            <v>0</v>
          </cell>
          <cell r="Z296">
            <v>0</v>
          </cell>
          <cell r="AA296">
            <v>0</v>
          </cell>
          <cell r="AB296">
            <v>11018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</row>
        <row r="298">
          <cell r="A298" t="str">
            <v>VRN-LPE58-27-A50K67-U</v>
          </cell>
          <cell r="B298" t="str">
            <v>27</v>
          </cell>
          <cell r="C298">
            <v>3780</v>
          </cell>
          <cell r="D298" t="str">
            <v>176-264В AС</v>
          </cell>
          <cell r="E298">
            <v>0.95</v>
          </cell>
          <cell r="F298" t="str">
            <v>Г (глубокая), 58°</v>
          </cell>
          <cell r="G298">
            <v>67</v>
          </cell>
          <cell r="H298" t="str">
            <v>Samsung LH351</v>
          </cell>
          <cell r="I298">
            <v>12</v>
          </cell>
          <cell r="J298" t="str">
            <v>235х100х135</v>
          </cell>
          <cell r="K298" t="e">
            <v>#N/A</v>
          </cell>
          <cell r="L298">
            <v>1000</v>
          </cell>
          <cell r="M298">
            <v>1100</v>
          </cell>
          <cell r="N298" t="str">
            <v>Экструдированный алюминиевый профиль (анодированный), вторичная оптика из акрила (ПММА) с  силиконовой прокладкой</v>
          </cell>
          <cell r="O298" t="str">
            <v xml:space="preserve"> -60°...+50° С</v>
          </cell>
          <cell r="P298" t="str">
            <v>100 000 ч</v>
          </cell>
          <cell r="Q298" t="str">
            <v>5000К</v>
          </cell>
          <cell r="R298" t="str">
            <v>3 года</v>
          </cell>
          <cell r="T298">
            <v>0</v>
          </cell>
          <cell r="U298">
            <v>1870</v>
          </cell>
          <cell r="V298">
            <v>2055</v>
          </cell>
          <cell r="W298">
            <v>2670</v>
          </cell>
          <cell r="X298">
            <v>2935</v>
          </cell>
          <cell r="Y298">
            <v>0</v>
          </cell>
          <cell r="Z298">
            <v>0</v>
          </cell>
          <cell r="AA298">
            <v>0</v>
          </cell>
          <cell r="AB298">
            <v>11097</v>
          </cell>
        </row>
        <row r="299">
          <cell r="A299" t="str">
            <v>VRN-LPE58-27-A50K67-K</v>
          </cell>
          <cell r="B299" t="str">
            <v>27</v>
          </cell>
          <cell r="C299">
            <v>3780</v>
          </cell>
          <cell r="D299" t="str">
            <v>176-264В AС</v>
          </cell>
          <cell r="E299">
            <v>0.95</v>
          </cell>
          <cell r="F299" t="str">
            <v>Г (глубокая), 58°</v>
          </cell>
          <cell r="G299">
            <v>67</v>
          </cell>
          <cell r="H299" t="str">
            <v>Samsung LH351</v>
          </cell>
          <cell r="I299">
            <v>12</v>
          </cell>
          <cell r="J299" t="str">
            <v>235х100х120</v>
          </cell>
          <cell r="K299" t="e">
            <v>#N/A</v>
          </cell>
          <cell r="L299">
            <v>1050</v>
          </cell>
          <cell r="M299">
            <v>1150</v>
          </cell>
          <cell r="N299" t="str">
            <v>Экструдированный алюминиевый профиль (анодированный), вторичная оптика из акрила (ПММА) с  силиконовой прокладкой</v>
          </cell>
          <cell r="O299" t="str">
            <v xml:space="preserve"> -60°...+50° С</v>
          </cell>
          <cell r="P299" t="str">
            <v>100 000 ч</v>
          </cell>
          <cell r="Q299" t="str">
            <v>5000К</v>
          </cell>
          <cell r="R299" t="str">
            <v>3 года</v>
          </cell>
          <cell r="T299">
            <v>0</v>
          </cell>
          <cell r="U299">
            <v>1870</v>
          </cell>
          <cell r="V299">
            <v>2055</v>
          </cell>
          <cell r="W299">
            <v>2670</v>
          </cell>
          <cell r="X299">
            <v>2935</v>
          </cell>
          <cell r="Y299">
            <v>0</v>
          </cell>
          <cell r="Z299">
            <v>0</v>
          </cell>
          <cell r="AA299">
            <v>0</v>
          </cell>
          <cell r="AB299">
            <v>11098</v>
          </cell>
        </row>
        <row r="300">
          <cell r="A300" t="str">
            <v>VRN-LPE60-32-A50K67-U</v>
          </cell>
          <cell r="B300" t="str">
            <v>32</v>
          </cell>
          <cell r="C300">
            <v>4480</v>
          </cell>
          <cell r="D300" t="str">
            <v>176-264В AС</v>
          </cell>
          <cell r="E300">
            <v>0.95</v>
          </cell>
          <cell r="F300" t="str">
            <v>Г (глубокая), 60°</v>
          </cell>
          <cell r="G300">
            <v>67</v>
          </cell>
          <cell r="H300" t="str">
            <v>Samsung LM281</v>
          </cell>
          <cell r="I300">
            <v>84</v>
          </cell>
          <cell r="J300" t="str">
            <v>285х100х135</v>
          </cell>
          <cell r="K300" t="e">
            <v>#N/A</v>
          </cell>
          <cell r="L300">
            <v>1200</v>
          </cell>
          <cell r="M300">
            <v>1300</v>
          </cell>
          <cell r="N300" t="str">
            <v>Экструдированный алюминиевый профиль (анодированный), вторичная оптика из акрила (ПММА) с  силиконовой прокладкой</v>
          </cell>
          <cell r="O300" t="str">
            <v xml:space="preserve"> -60°...+50° С</v>
          </cell>
          <cell r="P300" t="str">
            <v>100 000 ч</v>
          </cell>
          <cell r="Q300" t="str">
            <v>5000К</v>
          </cell>
          <cell r="R300" t="str">
            <v>3 года</v>
          </cell>
          <cell r="T300">
            <v>0</v>
          </cell>
          <cell r="U300">
            <v>2200</v>
          </cell>
          <cell r="V300">
            <v>2420</v>
          </cell>
          <cell r="W300">
            <v>3145</v>
          </cell>
          <cell r="X300">
            <v>3460</v>
          </cell>
          <cell r="Y300">
            <v>0</v>
          </cell>
          <cell r="Z300">
            <v>0</v>
          </cell>
          <cell r="AA300">
            <v>0</v>
          </cell>
          <cell r="AB300">
            <v>11021</v>
          </cell>
        </row>
        <row r="301">
          <cell r="A301" t="str">
            <v>VRN-LPE60-32-A50K67-K</v>
          </cell>
          <cell r="B301" t="str">
            <v>32</v>
          </cell>
          <cell r="C301">
            <v>4480</v>
          </cell>
          <cell r="D301" t="str">
            <v>176-264В AС</v>
          </cell>
          <cell r="E301">
            <v>0.95</v>
          </cell>
          <cell r="F301" t="str">
            <v>Г (глубокая), 60°</v>
          </cell>
          <cell r="G301">
            <v>67</v>
          </cell>
          <cell r="H301" t="str">
            <v>Samsung LM281</v>
          </cell>
          <cell r="I301">
            <v>84</v>
          </cell>
          <cell r="J301" t="str">
            <v>285х100х120</v>
          </cell>
          <cell r="K301" t="e">
            <v>#N/A</v>
          </cell>
          <cell r="L301">
            <v>1250</v>
          </cell>
          <cell r="M301">
            <v>1350</v>
          </cell>
          <cell r="N301" t="str">
            <v>Экструдированный алюминиевый профиль (анодированный), вторичная оптика из акрила (ПММА) с  силиконовой прокладкой</v>
          </cell>
          <cell r="O301" t="str">
            <v xml:space="preserve"> -60°...+50° С</v>
          </cell>
          <cell r="P301" t="str">
            <v>100 000 ч</v>
          </cell>
          <cell r="Q301" t="str">
            <v>5000К</v>
          </cell>
          <cell r="R301" t="str">
            <v>3 года</v>
          </cell>
          <cell r="T301">
            <v>0</v>
          </cell>
          <cell r="U301">
            <v>2200</v>
          </cell>
          <cell r="V301">
            <v>2420</v>
          </cell>
          <cell r="W301">
            <v>3145</v>
          </cell>
          <cell r="X301">
            <v>3460</v>
          </cell>
          <cell r="Y301">
            <v>0</v>
          </cell>
          <cell r="Z301">
            <v>0</v>
          </cell>
          <cell r="AA301">
            <v>0</v>
          </cell>
          <cell r="AB301">
            <v>11022</v>
          </cell>
        </row>
        <row r="302">
          <cell r="A302" t="str">
            <v>VRN-LPE58-53-A50K67-U</v>
          </cell>
          <cell r="B302" t="str">
            <v>53</v>
          </cell>
          <cell r="C302">
            <v>7420</v>
          </cell>
          <cell r="D302" t="str">
            <v>176-264В AС</v>
          </cell>
          <cell r="E302">
            <v>0.95</v>
          </cell>
          <cell r="F302" t="str">
            <v>Г (глубокая), 58°</v>
          </cell>
          <cell r="G302">
            <v>67</v>
          </cell>
          <cell r="H302" t="str">
            <v>Samsung LH351</v>
          </cell>
          <cell r="I302">
            <v>24</v>
          </cell>
          <cell r="J302" t="str">
            <v>385х100х135</v>
          </cell>
          <cell r="K302" t="e">
            <v>#N/A</v>
          </cell>
          <cell r="L302">
            <v>1350</v>
          </cell>
          <cell r="M302">
            <v>1500</v>
          </cell>
          <cell r="N302" t="str">
            <v>Экструдированный алюминиевый профиль (анодированный), вторичная оптика из акрила (ПММА) с  силиконовой прокладкой</v>
          </cell>
          <cell r="O302" t="str">
            <v xml:space="preserve"> -60°...+50° С</v>
          </cell>
          <cell r="P302" t="str">
            <v>100 000 ч</v>
          </cell>
          <cell r="Q302" t="str">
            <v>5000К</v>
          </cell>
          <cell r="R302" t="str">
            <v>3 года</v>
          </cell>
          <cell r="T302">
            <v>0</v>
          </cell>
          <cell r="U302">
            <v>3000</v>
          </cell>
          <cell r="V302">
            <v>3300</v>
          </cell>
          <cell r="W302">
            <v>4290</v>
          </cell>
          <cell r="X302">
            <v>4720</v>
          </cell>
          <cell r="Y302">
            <v>0</v>
          </cell>
          <cell r="Z302">
            <v>0</v>
          </cell>
          <cell r="AA302">
            <v>0</v>
          </cell>
          <cell r="AB302">
            <v>11099</v>
          </cell>
        </row>
        <row r="303">
          <cell r="A303" t="str">
            <v>VRN-LPE58-53-A50K67-K</v>
          </cell>
          <cell r="B303" t="str">
            <v>53</v>
          </cell>
          <cell r="C303">
            <v>7420</v>
          </cell>
          <cell r="D303" t="str">
            <v>176-264В AС</v>
          </cell>
          <cell r="E303">
            <v>0.95</v>
          </cell>
          <cell r="F303" t="str">
            <v>Г (глубокая), 58°</v>
          </cell>
          <cell r="G303">
            <v>67</v>
          </cell>
          <cell r="H303" t="str">
            <v>Samsung LH351</v>
          </cell>
          <cell r="I303">
            <v>24</v>
          </cell>
          <cell r="J303" t="str">
            <v>385х100х120</v>
          </cell>
          <cell r="K303" t="e">
            <v>#N/A</v>
          </cell>
          <cell r="L303">
            <v>1400</v>
          </cell>
          <cell r="M303">
            <v>1550</v>
          </cell>
          <cell r="N303" t="str">
            <v>Экструдированный алюминиевый профиль (анодированный), вторичная оптика из акрила (ПММА) с  силиконовой прокладкой</v>
          </cell>
          <cell r="O303" t="str">
            <v xml:space="preserve"> -60°...+50° С</v>
          </cell>
          <cell r="P303" t="str">
            <v>100 000 ч</v>
          </cell>
          <cell r="Q303" t="str">
            <v>5000К</v>
          </cell>
          <cell r="R303" t="str">
            <v>3 года</v>
          </cell>
          <cell r="T303">
            <v>0</v>
          </cell>
          <cell r="U303">
            <v>3000</v>
          </cell>
          <cell r="V303">
            <v>3300</v>
          </cell>
          <cell r="W303">
            <v>4290</v>
          </cell>
          <cell r="X303">
            <v>4720</v>
          </cell>
          <cell r="Y303">
            <v>0</v>
          </cell>
          <cell r="Z303">
            <v>0</v>
          </cell>
          <cell r="AA303">
            <v>0</v>
          </cell>
          <cell r="AB303">
            <v>11100</v>
          </cell>
        </row>
        <row r="304">
          <cell r="A304" t="str">
            <v>VRN-LPE60-64-A50K67-U</v>
          </cell>
          <cell r="B304" t="str">
            <v>64</v>
          </cell>
          <cell r="C304">
            <v>8960</v>
          </cell>
          <cell r="D304" t="str">
            <v>176-264В AС</v>
          </cell>
          <cell r="E304">
            <v>0.95</v>
          </cell>
          <cell r="F304" t="str">
            <v>Г (глубокая), 60°</v>
          </cell>
          <cell r="G304">
            <v>67</v>
          </cell>
          <cell r="H304" t="str">
            <v>Samsung LM281</v>
          </cell>
          <cell r="I304">
            <v>168</v>
          </cell>
          <cell r="J304" t="str">
            <v>540х100х135</v>
          </cell>
          <cell r="K304" t="e">
            <v>#N/A</v>
          </cell>
          <cell r="L304">
            <v>1750</v>
          </cell>
          <cell r="M304">
            <v>2000</v>
          </cell>
          <cell r="N304" t="str">
            <v>Экструдированный алюминиевый профиль (анодированный), вторичная оптика из акрила (ПММА) с  силиконовой прокладкой</v>
          </cell>
          <cell r="O304" t="str">
            <v xml:space="preserve"> -60°...+50° С</v>
          </cell>
          <cell r="P304" t="str">
            <v>100 000 ч</v>
          </cell>
          <cell r="Q304" t="str">
            <v>5000К</v>
          </cell>
          <cell r="R304" t="str">
            <v>3 года</v>
          </cell>
          <cell r="T304">
            <v>0</v>
          </cell>
          <cell r="U304">
            <v>3190</v>
          </cell>
          <cell r="V304">
            <v>3510</v>
          </cell>
          <cell r="W304">
            <v>4565</v>
          </cell>
          <cell r="X304">
            <v>5020</v>
          </cell>
          <cell r="Y304">
            <v>0</v>
          </cell>
          <cell r="Z304">
            <v>0</v>
          </cell>
          <cell r="AA304">
            <v>0</v>
          </cell>
          <cell r="AB304">
            <v>11025</v>
          </cell>
        </row>
        <row r="305">
          <cell r="A305" t="str">
            <v>VRN-LPE60-64-A50K67-K</v>
          </cell>
          <cell r="B305" t="str">
            <v>64</v>
          </cell>
          <cell r="C305">
            <v>8960</v>
          </cell>
          <cell r="D305" t="str">
            <v>176-264В AС</v>
          </cell>
          <cell r="E305">
            <v>0.95</v>
          </cell>
          <cell r="F305" t="str">
            <v>Г (глубокая), 60°</v>
          </cell>
          <cell r="G305">
            <v>67</v>
          </cell>
          <cell r="H305" t="str">
            <v>Samsung LM281</v>
          </cell>
          <cell r="I305">
            <v>168</v>
          </cell>
          <cell r="J305" t="str">
            <v>540х100х120</v>
          </cell>
          <cell r="K305" t="e">
            <v>#N/A</v>
          </cell>
          <cell r="L305">
            <v>1700</v>
          </cell>
          <cell r="M305">
            <v>2000</v>
          </cell>
          <cell r="N305" t="str">
            <v>Экструдированный алюминиевый профиль (анодированный), вторичная оптика из акрила (ПММА) с  силиконовой прокладкой</v>
          </cell>
          <cell r="O305" t="str">
            <v xml:space="preserve"> -60°...+50° С</v>
          </cell>
          <cell r="P305" t="str">
            <v>100 000 ч</v>
          </cell>
          <cell r="Q305" t="str">
            <v>5000К</v>
          </cell>
          <cell r="R305" t="str">
            <v>3 года</v>
          </cell>
          <cell r="T305">
            <v>0</v>
          </cell>
          <cell r="U305">
            <v>3190</v>
          </cell>
          <cell r="V305">
            <v>3510</v>
          </cell>
          <cell r="W305">
            <v>4565</v>
          </cell>
          <cell r="X305">
            <v>5020</v>
          </cell>
          <cell r="Y305">
            <v>0</v>
          </cell>
          <cell r="Z305">
            <v>0</v>
          </cell>
          <cell r="AA305">
            <v>0</v>
          </cell>
          <cell r="AB305">
            <v>11026</v>
          </cell>
        </row>
        <row r="306">
          <cell r="A306" t="str">
            <v>VRN-LPE58-79-A50K67-U</v>
          </cell>
          <cell r="B306" t="str">
            <v>79</v>
          </cell>
          <cell r="C306">
            <v>11060</v>
          </cell>
          <cell r="D306" t="str">
            <v>176-264В AС</v>
          </cell>
          <cell r="E306">
            <v>0.95</v>
          </cell>
          <cell r="F306" t="str">
            <v>Г (глубокая), 58°</v>
          </cell>
          <cell r="G306">
            <v>67</v>
          </cell>
          <cell r="H306" t="str">
            <v>Samsung LH351</v>
          </cell>
          <cell r="I306">
            <v>36</v>
          </cell>
          <cell r="J306" t="str">
            <v>560х100х135</v>
          </cell>
          <cell r="K306" t="e">
            <v>#N/A</v>
          </cell>
          <cell r="L306">
            <v>1900</v>
          </cell>
          <cell r="M306">
            <v>2100</v>
          </cell>
          <cell r="N306" t="str">
            <v>Экструдированный алюминиевый профиль (анодированный), вторичная оптика из акрила (ПММА) с  силиконовой прокладкой</v>
          </cell>
          <cell r="O306" t="str">
            <v xml:space="preserve"> -60°...+50° С</v>
          </cell>
          <cell r="P306" t="str">
            <v>100 000 ч</v>
          </cell>
          <cell r="Q306" t="str">
            <v>5000К</v>
          </cell>
          <cell r="R306" t="str">
            <v>3 года</v>
          </cell>
          <cell r="T306">
            <v>0</v>
          </cell>
          <cell r="U306">
            <v>4550</v>
          </cell>
          <cell r="V306">
            <v>5005</v>
          </cell>
          <cell r="W306">
            <v>6505</v>
          </cell>
          <cell r="X306">
            <v>7155</v>
          </cell>
          <cell r="Y306">
            <v>0</v>
          </cell>
          <cell r="Z306">
            <v>0</v>
          </cell>
          <cell r="AA306">
            <v>0</v>
          </cell>
          <cell r="AB306">
            <v>11101</v>
          </cell>
        </row>
        <row r="307">
          <cell r="A307" t="str">
            <v>VRN-LPE58-79-A50K67-K</v>
          </cell>
          <cell r="B307" t="str">
            <v>79</v>
          </cell>
          <cell r="C307">
            <v>11060</v>
          </cell>
          <cell r="D307" t="str">
            <v>176-264В AС</v>
          </cell>
          <cell r="E307">
            <v>0.95</v>
          </cell>
          <cell r="F307" t="str">
            <v>Г (глубокая), 58°</v>
          </cell>
          <cell r="G307">
            <v>67</v>
          </cell>
          <cell r="H307" t="str">
            <v>Samsung LH351</v>
          </cell>
          <cell r="I307">
            <v>36</v>
          </cell>
          <cell r="J307" t="str">
            <v>560х100х120</v>
          </cell>
          <cell r="K307" t="e">
            <v>#N/A</v>
          </cell>
          <cell r="L307">
            <v>1950</v>
          </cell>
          <cell r="M307">
            <v>2150</v>
          </cell>
          <cell r="N307" t="str">
            <v>Экструдированный алюминиевый профиль (анодированный), вторичная оптика из акрила (ПММА) с  силиконовой прокладкой</v>
          </cell>
          <cell r="O307" t="str">
            <v xml:space="preserve"> -60°...+50° С</v>
          </cell>
          <cell r="P307" t="str">
            <v>100 000 ч</v>
          </cell>
          <cell r="Q307" t="str">
            <v>5000К</v>
          </cell>
          <cell r="R307" t="str">
            <v>3 года</v>
          </cell>
          <cell r="T307">
            <v>0</v>
          </cell>
          <cell r="U307">
            <v>4550</v>
          </cell>
          <cell r="V307">
            <v>5005</v>
          </cell>
          <cell r="W307">
            <v>6505</v>
          </cell>
          <cell r="X307">
            <v>7155</v>
          </cell>
          <cell r="Y307">
            <v>0</v>
          </cell>
          <cell r="Z307">
            <v>0</v>
          </cell>
          <cell r="AA307">
            <v>0</v>
          </cell>
          <cell r="AB307">
            <v>11102</v>
          </cell>
        </row>
        <row r="308">
          <cell r="A308" t="str">
            <v>VRN-LPE60-89-A50K67-U</v>
          </cell>
          <cell r="B308" t="str">
            <v>89</v>
          </cell>
          <cell r="C308">
            <v>12460</v>
          </cell>
          <cell r="D308" t="str">
            <v>176-264В AС</v>
          </cell>
          <cell r="E308">
            <v>0.95</v>
          </cell>
          <cell r="F308" t="str">
            <v>Г (глубокая), 60°</v>
          </cell>
          <cell r="G308">
            <v>67</v>
          </cell>
          <cell r="H308" t="str">
            <v>Samsung LM281</v>
          </cell>
          <cell r="I308">
            <v>252</v>
          </cell>
          <cell r="J308" t="str">
            <v>795х100х135</v>
          </cell>
          <cell r="K308" t="str">
            <v>800x115x140</v>
          </cell>
          <cell r="L308">
            <v>2350</v>
          </cell>
          <cell r="M308">
            <v>2600</v>
          </cell>
          <cell r="N308" t="str">
            <v>Экструдированный алюминиевый профиль (анодированный), вторичная оптика из акрила (ПММА) с  силиконовой прокладкой</v>
          </cell>
          <cell r="O308" t="str">
            <v xml:space="preserve"> -60°...+50° С</v>
          </cell>
          <cell r="P308" t="str">
            <v>100 000 ч</v>
          </cell>
          <cell r="Q308" t="str">
            <v>5000К</v>
          </cell>
          <cell r="R308" t="str">
            <v>3 года</v>
          </cell>
          <cell r="T308">
            <v>0</v>
          </cell>
          <cell r="U308">
            <v>4895</v>
          </cell>
          <cell r="V308">
            <v>5385</v>
          </cell>
          <cell r="W308">
            <v>7000</v>
          </cell>
          <cell r="X308">
            <v>7700</v>
          </cell>
          <cell r="Y308">
            <v>0</v>
          </cell>
          <cell r="Z308">
            <v>0</v>
          </cell>
          <cell r="AA308">
            <v>0</v>
          </cell>
          <cell r="AB308">
            <v>11029</v>
          </cell>
        </row>
        <row r="309">
          <cell r="A309" t="str">
            <v>VRN-LPE60-89-A50K67-K</v>
          </cell>
          <cell r="B309" t="str">
            <v>89</v>
          </cell>
          <cell r="C309">
            <v>12460</v>
          </cell>
          <cell r="D309" t="str">
            <v>176-264В AС</v>
          </cell>
          <cell r="E309">
            <v>0.95</v>
          </cell>
          <cell r="F309" t="str">
            <v>Г (глубокая), 60°</v>
          </cell>
          <cell r="G309">
            <v>67</v>
          </cell>
          <cell r="H309" t="str">
            <v>Samsung LM281</v>
          </cell>
          <cell r="I309">
            <v>252</v>
          </cell>
          <cell r="J309" t="str">
            <v>795х100х120</v>
          </cell>
          <cell r="K309" t="str">
            <v>800x115x140</v>
          </cell>
          <cell r="L309">
            <v>2400</v>
          </cell>
          <cell r="M309">
            <v>2600</v>
          </cell>
          <cell r="N309" t="str">
            <v>Экструдированный алюминиевый профиль (анодированный), вторичная оптика из акрила (ПММА) с  силиконовой прокладкой</v>
          </cell>
          <cell r="O309" t="str">
            <v xml:space="preserve"> -60°...+50° С</v>
          </cell>
          <cell r="P309" t="str">
            <v>100 000 ч</v>
          </cell>
          <cell r="Q309" t="str">
            <v>5000К</v>
          </cell>
          <cell r="R309" t="str">
            <v>3 года</v>
          </cell>
          <cell r="T309">
            <v>0</v>
          </cell>
          <cell r="U309">
            <v>4895</v>
          </cell>
          <cell r="V309">
            <v>5385</v>
          </cell>
          <cell r="W309">
            <v>7000</v>
          </cell>
          <cell r="X309">
            <v>7700</v>
          </cell>
          <cell r="Y309">
            <v>0</v>
          </cell>
          <cell r="Z309">
            <v>0</v>
          </cell>
          <cell r="AA309">
            <v>0</v>
          </cell>
          <cell r="AB309">
            <v>11030</v>
          </cell>
        </row>
        <row r="310">
          <cell r="A310">
            <v>0</v>
          </cell>
          <cell r="B310" t="str">
            <v/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</row>
        <row r="311">
          <cell r="A311" t="str">
            <v>VRN-LPE15-64D-A50K67-U</v>
          </cell>
          <cell r="B311" t="str">
            <v>64</v>
          </cell>
          <cell r="C311">
            <v>8960</v>
          </cell>
          <cell r="D311" t="str">
            <v>176-264В AС</v>
          </cell>
          <cell r="E311">
            <v>0.95</v>
          </cell>
          <cell r="F311" t="str">
            <v>К (концентрированная), 15°</v>
          </cell>
          <cell r="G311">
            <v>67</v>
          </cell>
          <cell r="H311" t="str">
            <v>Samsung LM281</v>
          </cell>
          <cell r="I311">
            <v>168</v>
          </cell>
          <cell r="J311" t="str">
            <v>285х210х135</v>
          </cell>
          <cell r="K311" t="str">
            <v>300x215x140</v>
          </cell>
          <cell r="L311">
            <v>2100</v>
          </cell>
          <cell r="M311">
            <v>2300</v>
          </cell>
          <cell r="N311" t="str">
            <v>Экструдированный алюминиевый профиль (анодированный), вторичная оптика из акрила (ПММА) с  силиконовой прокладкой</v>
          </cell>
          <cell r="O311" t="str">
            <v xml:space="preserve"> -60°...+50° С</v>
          </cell>
          <cell r="P311" t="str">
            <v>100 000 ч</v>
          </cell>
          <cell r="Q311" t="str">
            <v>5000К</v>
          </cell>
          <cell r="R311" t="str">
            <v>3 года</v>
          </cell>
          <cell r="T311">
            <v>0</v>
          </cell>
          <cell r="U311">
            <v>4400</v>
          </cell>
          <cell r="V311">
            <v>4840</v>
          </cell>
          <cell r="W311">
            <v>6290</v>
          </cell>
          <cell r="X311">
            <v>6920</v>
          </cell>
          <cell r="Y311">
            <v>0</v>
          </cell>
          <cell r="Z311">
            <v>0</v>
          </cell>
          <cell r="AA311">
            <v>0</v>
          </cell>
          <cell r="AB311">
            <v>11031</v>
          </cell>
        </row>
        <row r="312">
          <cell r="A312" t="str">
            <v>VRN-LPE15-64D-A50K67-K</v>
          </cell>
          <cell r="B312" t="str">
            <v>64</v>
          </cell>
          <cell r="C312">
            <v>8960</v>
          </cell>
          <cell r="D312" t="str">
            <v>176-264В AС</v>
          </cell>
          <cell r="E312">
            <v>0.95</v>
          </cell>
          <cell r="F312" t="str">
            <v>К (концентрированная), 15°</v>
          </cell>
          <cell r="G312">
            <v>67</v>
          </cell>
          <cell r="H312" t="str">
            <v>Samsung LM281</v>
          </cell>
          <cell r="I312">
            <v>168</v>
          </cell>
          <cell r="J312" t="str">
            <v>285х260х80</v>
          </cell>
          <cell r="K312" t="e">
            <v>#N/A</v>
          </cell>
          <cell r="L312">
            <v>2200</v>
          </cell>
          <cell r="M312">
            <v>2400</v>
          </cell>
          <cell r="N312" t="str">
            <v>Экструдированный алюминиевый профиль (анодированный), вторичная оптика из акрила (ПММА) с  силиконовой прокладкой</v>
          </cell>
          <cell r="O312" t="str">
            <v xml:space="preserve"> -60°...+50° С</v>
          </cell>
          <cell r="P312" t="str">
            <v>100 000 ч</v>
          </cell>
          <cell r="Q312" t="str">
            <v>5000К</v>
          </cell>
          <cell r="R312" t="str">
            <v>3 года</v>
          </cell>
          <cell r="T312">
            <v>0</v>
          </cell>
          <cell r="U312">
            <v>4400</v>
          </cell>
          <cell r="V312">
            <v>4840</v>
          </cell>
          <cell r="W312">
            <v>6290</v>
          </cell>
          <cell r="X312">
            <v>6920</v>
          </cell>
          <cell r="Y312">
            <v>0</v>
          </cell>
          <cell r="Z312">
            <v>0</v>
          </cell>
          <cell r="AA312">
            <v>0</v>
          </cell>
          <cell r="AB312">
            <v>11032</v>
          </cell>
        </row>
        <row r="313">
          <cell r="A313" t="str">
            <v>VRN-LPE15-128D-A50K67-U</v>
          </cell>
          <cell r="B313" t="str">
            <v>128</v>
          </cell>
          <cell r="C313">
            <v>17920</v>
          </cell>
          <cell r="D313" t="str">
            <v>176-264В AС</v>
          </cell>
          <cell r="E313">
            <v>0.95</v>
          </cell>
          <cell r="F313" t="str">
            <v>К (концентрированная), 15°</v>
          </cell>
          <cell r="G313">
            <v>67</v>
          </cell>
          <cell r="H313" t="str">
            <v>Samsung LM281</v>
          </cell>
          <cell r="I313">
            <v>336</v>
          </cell>
          <cell r="J313" t="str">
            <v>540х210х135</v>
          </cell>
          <cell r="K313" t="str">
            <v>560x215x140</v>
          </cell>
          <cell r="L313">
            <v>3200</v>
          </cell>
          <cell r="M313">
            <v>3500</v>
          </cell>
          <cell r="N313" t="str">
            <v>Экструдированный алюминиевый профиль (анодированный), вторичная оптика из акрила (ПММА) с  силиконовой прокладкой</v>
          </cell>
          <cell r="O313" t="str">
            <v xml:space="preserve"> -60°...+50° С</v>
          </cell>
          <cell r="P313" t="str">
            <v>100 000 ч</v>
          </cell>
          <cell r="Q313" t="str">
            <v>5000К</v>
          </cell>
          <cell r="R313" t="str">
            <v>3 года</v>
          </cell>
          <cell r="T313">
            <v>0</v>
          </cell>
          <cell r="U313">
            <v>6380</v>
          </cell>
          <cell r="V313">
            <v>7020</v>
          </cell>
          <cell r="W313">
            <v>9125</v>
          </cell>
          <cell r="X313">
            <v>10040</v>
          </cell>
          <cell r="Y313">
            <v>0</v>
          </cell>
          <cell r="Z313">
            <v>0</v>
          </cell>
          <cell r="AA313">
            <v>0</v>
          </cell>
          <cell r="AB313">
            <v>11033</v>
          </cell>
        </row>
        <row r="314">
          <cell r="A314" t="str">
            <v>VRN-LPE15-128D-A50K67-K</v>
          </cell>
          <cell r="B314" t="str">
            <v>128</v>
          </cell>
          <cell r="C314">
            <v>17920</v>
          </cell>
          <cell r="D314" t="str">
            <v>176-264В AС</v>
          </cell>
          <cell r="E314">
            <v>0.95</v>
          </cell>
          <cell r="F314" t="str">
            <v>К (концентрированная), 15°</v>
          </cell>
          <cell r="G314">
            <v>67</v>
          </cell>
          <cell r="H314" t="str">
            <v>Samsung LM281</v>
          </cell>
          <cell r="I314">
            <v>336</v>
          </cell>
          <cell r="J314" t="str">
            <v>540х260х80</v>
          </cell>
          <cell r="K314" t="e">
            <v>#N/A</v>
          </cell>
          <cell r="L314">
            <v>3300</v>
          </cell>
          <cell r="M314">
            <v>3600</v>
          </cell>
          <cell r="N314" t="str">
            <v>Экструдированный алюминиевый профиль (анодированный), вторичная оптика из акрила (ПММА) с  силиконовой прокладкой</v>
          </cell>
          <cell r="O314" t="str">
            <v xml:space="preserve"> -60°...+50° С</v>
          </cell>
          <cell r="P314" t="str">
            <v>100 000 ч</v>
          </cell>
          <cell r="Q314" t="str">
            <v>5000К</v>
          </cell>
          <cell r="R314" t="str">
            <v>3 года</v>
          </cell>
          <cell r="T314">
            <v>0</v>
          </cell>
          <cell r="U314">
            <v>6380</v>
          </cell>
          <cell r="V314">
            <v>7020</v>
          </cell>
          <cell r="W314">
            <v>9125</v>
          </cell>
          <cell r="X314">
            <v>10040</v>
          </cell>
          <cell r="Y314">
            <v>0</v>
          </cell>
          <cell r="Z314">
            <v>0</v>
          </cell>
          <cell r="AA314">
            <v>0</v>
          </cell>
          <cell r="AB314">
            <v>11034</v>
          </cell>
        </row>
        <row r="315">
          <cell r="A315" t="str">
            <v>VRN-LPE15-178D-A50K67-U</v>
          </cell>
          <cell r="B315" t="str">
            <v>178</v>
          </cell>
          <cell r="C315">
            <v>24920</v>
          </cell>
          <cell r="D315" t="str">
            <v>176-264В AС</v>
          </cell>
          <cell r="E315">
            <v>0.95</v>
          </cell>
          <cell r="F315" t="str">
            <v>К (концентрированная), 15°</v>
          </cell>
          <cell r="G315">
            <v>67</v>
          </cell>
          <cell r="H315" t="str">
            <v>Samsung LM281</v>
          </cell>
          <cell r="I315">
            <v>504</v>
          </cell>
          <cell r="J315" t="str">
            <v>795х210х135</v>
          </cell>
          <cell r="K315" t="e">
            <v>#N/A</v>
          </cell>
          <cell r="L315" t="e">
            <v>#N/A</v>
          </cell>
          <cell r="M315" t="e">
            <v>#N/A</v>
          </cell>
          <cell r="N315" t="str">
            <v>Экструдированный алюминиевый профиль (анодированный), вторичная оптика из акрила (ПММА) с  силиконовой прокладкой</v>
          </cell>
          <cell r="O315" t="str">
            <v xml:space="preserve"> -60°...+50° С</v>
          </cell>
          <cell r="P315" t="str">
            <v>100 000 ч</v>
          </cell>
          <cell r="Q315" t="str">
            <v>5000К</v>
          </cell>
          <cell r="R315" t="str">
            <v>3 года</v>
          </cell>
          <cell r="T315">
            <v>0</v>
          </cell>
          <cell r="U315">
            <v>9790</v>
          </cell>
          <cell r="V315">
            <v>10770</v>
          </cell>
          <cell r="W315">
            <v>14000</v>
          </cell>
          <cell r="X315">
            <v>15400</v>
          </cell>
          <cell r="Y315">
            <v>0</v>
          </cell>
          <cell r="Z315">
            <v>0</v>
          </cell>
          <cell r="AA315">
            <v>0</v>
          </cell>
          <cell r="AB315">
            <v>11035</v>
          </cell>
        </row>
        <row r="316">
          <cell r="A316" t="str">
            <v>VRN-LPE15-178D-A50K67-K</v>
          </cell>
          <cell r="B316" t="str">
            <v>178</v>
          </cell>
          <cell r="C316">
            <v>24920</v>
          </cell>
          <cell r="D316" t="str">
            <v>176-264В AС</v>
          </cell>
          <cell r="E316">
            <v>0.95</v>
          </cell>
          <cell r="F316" t="str">
            <v>К (концентрированная), 15°</v>
          </cell>
          <cell r="G316">
            <v>67</v>
          </cell>
          <cell r="H316" t="str">
            <v>Samsung LM281</v>
          </cell>
          <cell r="I316">
            <v>504</v>
          </cell>
          <cell r="J316" t="str">
            <v>795х260х80</v>
          </cell>
          <cell r="K316" t="e">
            <v>#N/A</v>
          </cell>
          <cell r="L316" t="e">
            <v>#N/A</v>
          </cell>
          <cell r="M316" t="e">
            <v>#N/A</v>
          </cell>
          <cell r="N316" t="str">
            <v>Экструдированный алюминиевый профиль (анодированный), вторичная оптика из акрила (ПММА) с  силиконовой прокладкой</v>
          </cell>
          <cell r="O316" t="str">
            <v xml:space="preserve"> -60°...+50° С</v>
          </cell>
          <cell r="P316" t="str">
            <v>100 000 ч</v>
          </cell>
          <cell r="Q316" t="str">
            <v>5000К</v>
          </cell>
          <cell r="R316" t="str">
            <v>3 года</v>
          </cell>
          <cell r="T316">
            <v>0</v>
          </cell>
          <cell r="U316">
            <v>9790</v>
          </cell>
          <cell r="V316">
            <v>10770</v>
          </cell>
          <cell r="W316">
            <v>14000</v>
          </cell>
          <cell r="X316">
            <v>15400</v>
          </cell>
          <cell r="Y316">
            <v>0</v>
          </cell>
          <cell r="Z316">
            <v>0</v>
          </cell>
          <cell r="AA316">
            <v>0</v>
          </cell>
          <cell r="AB316">
            <v>11036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</row>
        <row r="318">
          <cell r="A318" t="str">
            <v>VRN-LPE27-54D-A50K67-U</v>
          </cell>
          <cell r="B318" t="str">
            <v>54</v>
          </cell>
          <cell r="C318">
            <v>7560</v>
          </cell>
          <cell r="D318" t="str">
            <v>176-264В AС</v>
          </cell>
          <cell r="E318">
            <v>0.95</v>
          </cell>
          <cell r="F318" t="str">
            <v>К (концентрированная), 27°</v>
          </cell>
          <cell r="G318">
            <v>67</v>
          </cell>
          <cell r="H318" t="str">
            <v>Samsung LH351</v>
          </cell>
          <cell r="I318">
            <v>24</v>
          </cell>
          <cell r="J318" t="str">
            <v>235х210х135</v>
          </cell>
          <cell r="K318" t="e">
            <v>#N/A</v>
          </cell>
          <cell r="L318">
            <v>1500</v>
          </cell>
          <cell r="M318">
            <v>1700</v>
          </cell>
          <cell r="N318" t="str">
            <v>Экструдированный алюминиевый профиль (анодированный), вторичная оптика из акрила (ПММА) с  силиконовой прокладкой</v>
          </cell>
          <cell r="O318" t="str">
            <v xml:space="preserve"> -60°...+50° С</v>
          </cell>
          <cell r="P318" t="str">
            <v>100 000 ч</v>
          </cell>
          <cell r="Q318" t="str">
            <v>5000К</v>
          </cell>
          <cell r="R318" t="str">
            <v>3 года</v>
          </cell>
          <cell r="T318">
            <v>0</v>
          </cell>
          <cell r="U318">
            <v>3740</v>
          </cell>
          <cell r="V318">
            <v>4115</v>
          </cell>
          <cell r="W318">
            <v>5350</v>
          </cell>
          <cell r="X318">
            <v>5885</v>
          </cell>
          <cell r="Y318">
            <v>0</v>
          </cell>
          <cell r="Z318">
            <v>0</v>
          </cell>
          <cell r="AA318">
            <v>0</v>
          </cell>
          <cell r="AB318">
            <v>11103</v>
          </cell>
        </row>
        <row r="319">
          <cell r="A319" t="str">
            <v>VRN-LPE27-54D-A50K67-K</v>
          </cell>
          <cell r="B319" t="str">
            <v>54</v>
          </cell>
          <cell r="C319">
            <v>7560</v>
          </cell>
          <cell r="D319" t="str">
            <v>176-264В AС</v>
          </cell>
          <cell r="E319">
            <v>0.95</v>
          </cell>
          <cell r="F319" t="str">
            <v>К (концентрированная), 27°</v>
          </cell>
          <cell r="G319">
            <v>67</v>
          </cell>
          <cell r="H319" t="str">
            <v>Samsung LH351</v>
          </cell>
          <cell r="I319">
            <v>24</v>
          </cell>
          <cell r="J319" t="str">
            <v>235х260х80</v>
          </cell>
          <cell r="K319" t="e">
            <v>#N/A</v>
          </cell>
          <cell r="L319">
            <v>1550</v>
          </cell>
          <cell r="M319">
            <v>1750</v>
          </cell>
          <cell r="N319" t="str">
            <v>Экструдированный алюминиевый профиль (анодированный), вторичная оптика из акрила (ПММА) с  силиконовой прокладкой</v>
          </cell>
          <cell r="O319" t="str">
            <v xml:space="preserve"> -60°...+50° С</v>
          </cell>
          <cell r="P319" t="str">
            <v>100 000 ч</v>
          </cell>
          <cell r="Q319" t="str">
            <v>5000К</v>
          </cell>
          <cell r="R319" t="str">
            <v>3 года</v>
          </cell>
          <cell r="T319">
            <v>0</v>
          </cell>
          <cell r="U319">
            <v>3740</v>
          </cell>
          <cell r="V319">
            <v>4115</v>
          </cell>
          <cell r="W319">
            <v>5350</v>
          </cell>
          <cell r="X319">
            <v>5885</v>
          </cell>
          <cell r="Y319">
            <v>0</v>
          </cell>
          <cell r="Z319">
            <v>0</v>
          </cell>
          <cell r="AA319">
            <v>0</v>
          </cell>
          <cell r="AB319">
            <v>11104</v>
          </cell>
        </row>
        <row r="320">
          <cell r="A320" t="str">
            <v>VRN-LPE30-64D-A50K67-U</v>
          </cell>
          <cell r="B320" t="str">
            <v>64</v>
          </cell>
          <cell r="C320">
            <v>8960</v>
          </cell>
          <cell r="D320" t="str">
            <v>176-264В AС</v>
          </cell>
          <cell r="E320">
            <v>0.95</v>
          </cell>
          <cell r="F320" t="str">
            <v>К (концентрированная), 30°</v>
          </cell>
          <cell r="G320">
            <v>67</v>
          </cell>
          <cell r="H320" t="str">
            <v>Samsung LM281</v>
          </cell>
          <cell r="I320">
            <v>168</v>
          </cell>
          <cell r="J320" t="str">
            <v>285х210х135</v>
          </cell>
          <cell r="K320" t="str">
            <v>300x215x140</v>
          </cell>
          <cell r="L320">
            <v>2100</v>
          </cell>
          <cell r="M320">
            <v>2300</v>
          </cell>
          <cell r="N320" t="str">
            <v>Экструдированный алюминиевый профиль (анодированный), вторичная оптика из акрила (ПММА) с  силиконовой прокладкой</v>
          </cell>
          <cell r="O320" t="str">
            <v xml:space="preserve"> -60°...+50° С</v>
          </cell>
          <cell r="P320" t="str">
            <v>100 000 ч</v>
          </cell>
          <cell r="Q320" t="str">
            <v>5000К</v>
          </cell>
          <cell r="R320" t="str">
            <v>3 года</v>
          </cell>
          <cell r="T320">
            <v>0</v>
          </cell>
          <cell r="U320">
            <v>4400</v>
          </cell>
          <cell r="V320">
            <v>4840</v>
          </cell>
          <cell r="W320">
            <v>6290</v>
          </cell>
          <cell r="X320">
            <v>6920</v>
          </cell>
          <cell r="Y320">
            <v>0</v>
          </cell>
          <cell r="Z320">
            <v>0</v>
          </cell>
          <cell r="AA320">
            <v>0</v>
          </cell>
          <cell r="AB320">
            <v>11039</v>
          </cell>
        </row>
        <row r="321">
          <cell r="A321" t="str">
            <v>VRN-LPE30-64D-A50K67-K</v>
          </cell>
          <cell r="B321" t="str">
            <v>64</v>
          </cell>
          <cell r="C321">
            <v>8960</v>
          </cell>
          <cell r="D321" t="str">
            <v>176-264В AС</v>
          </cell>
          <cell r="E321">
            <v>0.95</v>
          </cell>
          <cell r="F321" t="str">
            <v>К (концентрированная), 30°</v>
          </cell>
          <cell r="G321">
            <v>67</v>
          </cell>
          <cell r="H321" t="str">
            <v>Samsung LM281</v>
          </cell>
          <cell r="I321">
            <v>168</v>
          </cell>
          <cell r="J321" t="str">
            <v>285х260х80</v>
          </cell>
          <cell r="K321" t="e">
            <v>#N/A</v>
          </cell>
          <cell r="L321">
            <v>2100</v>
          </cell>
          <cell r="M321">
            <v>2300</v>
          </cell>
          <cell r="N321" t="str">
            <v>Экструдированный алюминиевый профиль (анодированный), вторичная оптика из акрила (ПММА) с  силиконовой прокладкой</v>
          </cell>
          <cell r="O321" t="str">
            <v xml:space="preserve"> -60°...+50° С</v>
          </cell>
          <cell r="P321" t="str">
            <v>100 000 ч</v>
          </cell>
          <cell r="Q321" t="str">
            <v>5000К</v>
          </cell>
          <cell r="R321" t="str">
            <v>3 года</v>
          </cell>
          <cell r="T321">
            <v>0</v>
          </cell>
          <cell r="U321">
            <v>4400</v>
          </cell>
          <cell r="V321">
            <v>4840</v>
          </cell>
          <cell r="W321">
            <v>6290</v>
          </cell>
          <cell r="X321">
            <v>6920</v>
          </cell>
          <cell r="Y321">
            <v>0</v>
          </cell>
          <cell r="Z321">
            <v>0</v>
          </cell>
          <cell r="AA321">
            <v>0</v>
          </cell>
          <cell r="AB321">
            <v>11040</v>
          </cell>
        </row>
        <row r="322">
          <cell r="A322" t="str">
            <v>VRN-LPE27-106D-A50K67-U</v>
          </cell>
          <cell r="B322" t="str">
            <v>106</v>
          </cell>
          <cell r="C322">
            <v>14840</v>
          </cell>
          <cell r="D322" t="str">
            <v>176-264В AС</v>
          </cell>
          <cell r="E322">
            <v>0.95</v>
          </cell>
          <cell r="F322" t="str">
            <v>К (концентрированная), 27°</v>
          </cell>
          <cell r="G322">
            <v>67</v>
          </cell>
          <cell r="H322" t="str">
            <v>Samsung LH351</v>
          </cell>
          <cell r="I322">
            <v>48</v>
          </cell>
          <cell r="J322" t="str">
            <v>385х210х135</v>
          </cell>
          <cell r="K322" t="e">
            <v>#N/A</v>
          </cell>
          <cell r="L322">
            <v>2500</v>
          </cell>
          <cell r="M322">
            <v>2700</v>
          </cell>
          <cell r="N322" t="str">
            <v>Экструдированный алюминиевый профиль (анодированный), вторичная оптика из акрила (ПММА) с  силиконовой прокладкой</v>
          </cell>
          <cell r="O322" t="str">
            <v xml:space="preserve"> -60°...+50° С</v>
          </cell>
          <cell r="P322" t="str">
            <v>100 000 ч</v>
          </cell>
          <cell r="Q322" t="str">
            <v>5000К</v>
          </cell>
          <cell r="R322" t="str">
            <v>3 года</v>
          </cell>
          <cell r="T322">
            <v>0</v>
          </cell>
          <cell r="U322">
            <v>6000</v>
          </cell>
          <cell r="V322">
            <v>6600</v>
          </cell>
          <cell r="W322">
            <v>8580</v>
          </cell>
          <cell r="X322">
            <v>9440</v>
          </cell>
          <cell r="Y322">
            <v>0</v>
          </cell>
          <cell r="Z322">
            <v>0</v>
          </cell>
          <cell r="AA322">
            <v>0</v>
          </cell>
          <cell r="AB322">
            <v>11105</v>
          </cell>
        </row>
        <row r="323">
          <cell r="A323" t="str">
            <v>VRN-LPE27-106D-A50K67-K</v>
          </cell>
          <cell r="B323" t="str">
            <v>106</v>
          </cell>
          <cell r="C323">
            <v>14840</v>
          </cell>
          <cell r="D323" t="str">
            <v>176-264В AС</v>
          </cell>
          <cell r="E323">
            <v>0.95</v>
          </cell>
          <cell r="F323" t="str">
            <v>К (концентрированная), 27°</v>
          </cell>
          <cell r="G323">
            <v>67</v>
          </cell>
          <cell r="H323" t="str">
            <v>Samsung LH351</v>
          </cell>
          <cell r="I323">
            <v>48</v>
          </cell>
          <cell r="J323" t="str">
            <v>385х260х80</v>
          </cell>
          <cell r="K323" t="e">
            <v>#N/A</v>
          </cell>
          <cell r="L323">
            <v>2550</v>
          </cell>
          <cell r="M323">
            <v>2750</v>
          </cell>
          <cell r="N323" t="str">
            <v>Экструдированный алюминиевый профиль (анодированный), вторичная оптика из акрила (ПММА) с  силиконовой прокладкой</v>
          </cell>
          <cell r="O323" t="str">
            <v xml:space="preserve"> -60°...+50° С</v>
          </cell>
          <cell r="P323" t="str">
            <v>100 000 ч</v>
          </cell>
          <cell r="Q323" t="str">
            <v>5000К</v>
          </cell>
          <cell r="R323" t="str">
            <v>3 года</v>
          </cell>
          <cell r="T323">
            <v>0</v>
          </cell>
          <cell r="U323">
            <v>6000</v>
          </cell>
          <cell r="V323">
            <v>6600</v>
          </cell>
          <cell r="W323">
            <v>8580</v>
          </cell>
          <cell r="X323">
            <v>9440</v>
          </cell>
          <cell r="Y323">
            <v>0</v>
          </cell>
          <cell r="Z323">
            <v>0</v>
          </cell>
          <cell r="AA323">
            <v>0</v>
          </cell>
          <cell r="AB323">
            <v>11106</v>
          </cell>
        </row>
        <row r="324">
          <cell r="A324" t="str">
            <v>VRN-LPE30-128D-A50K67-U</v>
          </cell>
          <cell r="B324" t="str">
            <v>128</v>
          </cell>
          <cell r="C324">
            <v>17920</v>
          </cell>
          <cell r="D324" t="str">
            <v>176-264В AС</v>
          </cell>
          <cell r="E324">
            <v>0.95</v>
          </cell>
          <cell r="F324" t="str">
            <v>К (концентрированная), 30°</v>
          </cell>
          <cell r="G324">
            <v>67</v>
          </cell>
          <cell r="H324" t="str">
            <v>Samsung LM281</v>
          </cell>
          <cell r="I324">
            <v>336</v>
          </cell>
          <cell r="J324" t="str">
            <v>540х210х135</v>
          </cell>
          <cell r="K324" t="str">
            <v>560x215x140</v>
          </cell>
          <cell r="L324">
            <v>3200</v>
          </cell>
          <cell r="M324">
            <v>3500</v>
          </cell>
          <cell r="N324" t="str">
            <v>Экструдированный алюминиевый профиль (анодированный), вторичная оптика из акрила (ПММА) с  силиконовой прокладкой</v>
          </cell>
          <cell r="O324" t="str">
            <v xml:space="preserve"> -60°...+50° С</v>
          </cell>
          <cell r="P324" t="str">
            <v>100 000 ч</v>
          </cell>
          <cell r="Q324" t="str">
            <v>5000К</v>
          </cell>
          <cell r="R324" t="str">
            <v>3 года</v>
          </cell>
          <cell r="T324">
            <v>0</v>
          </cell>
          <cell r="U324">
            <v>6380</v>
          </cell>
          <cell r="V324">
            <v>7020</v>
          </cell>
          <cell r="W324">
            <v>9125</v>
          </cell>
          <cell r="X324">
            <v>10040</v>
          </cell>
          <cell r="Y324">
            <v>0</v>
          </cell>
          <cell r="Z324">
            <v>0</v>
          </cell>
          <cell r="AA324">
            <v>0</v>
          </cell>
          <cell r="AB324">
            <v>11043</v>
          </cell>
        </row>
        <row r="325">
          <cell r="A325" t="str">
            <v>VRN-LPE30-128D-A50K67-K</v>
          </cell>
          <cell r="B325" t="str">
            <v>128</v>
          </cell>
          <cell r="C325">
            <v>17920</v>
          </cell>
          <cell r="D325" t="str">
            <v>176-264В AС</v>
          </cell>
          <cell r="E325">
            <v>0.95</v>
          </cell>
          <cell r="F325" t="str">
            <v>К (концентрированная), 30°</v>
          </cell>
          <cell r="G325">
            <v>67</v>
          </cell>
          <cell r="H325" t="str">
            <v>Samsung LM281</v>
          </cell>
          <cell r="I325">
            <v>336</v>
          </cell>
          <cell r="J325" t="str">
            <v>540х260х80</v>
          </cell>
          <cell r="K325" t="e">
            <v>#N/A</v>
          </cell>
          <cell r="L325">
            <v>3300</v>
          </cell>
          <cell r="M325">
            <v>3600</v>
          </cell>
          <cell r="N325" t="str">
            <v>Экструдированный алюминиевый профиль (анодированный), вторичная оптика из акрила (ПММА) с  силиконовой прокладкой</v>
          </cell>
          <cell r="O325" t="str">
            <v xml:space="preserve"> -60°...+50° С</v>
          </cell>
          <cell r="P325" t="str">
            <v>100 000 ч</v>
          </cell>
          <cell r="Q325" t="str">
            <v>5000К</v>
          </cell>
          <cell r="R325" t="str">
            <v>3 года</v>
          </cell>
          <cell r="T325">
            <v>0</v>
          </cell>
          <cell r="U325">
            <v>6380</v>
          </cell>
          <cell r="V325">
            <v>7020</v>
          </cell>
          <cell r="W325">
            <v>9125</v>
          </cell>
          <cell r="X325">
            <v>10040</v>
          </cell>
          <cell r="Y325">
            <v>0</v>
          </cell>
          <cell r="Z325">
            <v>0</v>
          </cell>
          <cell r="AA325">
            <v>0</v>
          </cell>
          <cell r="AB325">
            <v>11044</v>
          </cell>
        </row>
        <row r="326">
          <cell r="A326" t="str">
            <v>VRN-LPE27-158D-A50K67-U</v>
          </cell>
          <cell r="B326" t="str">
            <v>158</v>
          </cell>
          <cell r="C326">
            <v>22120</v>
          </cell>
          <cell r="D326" t="str">
            <v>176-264В AС</v>
          </cell>
          <cell r="E326">
            <v>0.95</v>
          </cell>
          <cell r="F326" t="str">
            <v>К (концентрированная), 27°</v>
          </cell>
          <cell r="G326">
            <v>67</v>
          </cell>
          <cell r="H326" t="str">
            <v>Samsung LH351</v>
          </cell>
          <cell r="I326">
            <v>72</v>
          </cell>
          <cell r="J326" t="str">
            <v>560х210х135</v>
          </cell>
          <cell r="K326" t="e">
            <v>#N/A</v>
          </cell>
          <cell r="L326">
            <v>3700</v>
          </cell>
          <cell r="M326">
            <v>4000</v>
          </cell>
          <cell r="N326" t="str">
            <v>Экструдированный алюминиевый профиль (анодированный), вторичная оптика из акрила (ПММА) с  силиконовой прокладкой</v>
          </cell>
          <cell r="O326" t="str">
            <v xml:space="preserve"> -60°...+50° С</v>
          </cell>
          <cell r="P326" t="str">
            <v>100 000 ч</v>
          </cell>
          <cell r="Q326" t="str">
            <v>5000К</v>
          </cell>
          <cell r="R326" t="str">
            <v>3 года</v>
          </cell>
          <cell r="T326">
            <v>0</v>
          </cell>
          <cell r="U326">
            <v>9100</v>
          </cell>
          <cell r="V326">
            <v>10010</v>
          </cell>
          <cell r="W326">
            <v>13015</v>
          </cell>
          <cell r="X326">
            <v>14315</v>
          </cell>
          <cell r="Y326">
            <v>0</v>
          </cell>
          <cell r="Z326">
            <v>0</v>
          </cell>
          <cell r="AA326">
            <v>0</v>
          </cell>
          <cell r="AB326">
            <v>11107</v>
          </cell>
        </row>
        <row r="327">
          <cell r="A327" t="str">
            <v>VRN-LPE27-158D-A50K67-K</v>
          </cell>
          <cell r="B327" t="str">
            <v>158</v>
          </cell>
          <cell r="C327">
            <v>22120</v>
          </cell>
          <cell r="D327" t="str">
            <v>176-264В AС</v>
          </cell>
          <cell r="E327">
            <v>0.95</v>
          </cell>
          <cell r="F327" t="str">
            <v>К (концентрированная), 27°</v>
          </cell>
          <cell r="G327">
            <v>67</v>
          </cell>
          <cell r="H327" t="str">
            <v>Samsung LH351</v>
          </cell>
          <cell r="I327">
            <v>72</v>
          </cell>
          <cell r="J327" t="str">
            <v>560х260х80</v>
          </cell>
          <cell r="K327" t="e">
            <v>#N/A</v>
          </cell>
          <cell r="L327">
            <v>3500</v>
          </cell>
          <cell r="M327">
            <v>3800</v>
          </cell>
          <cell r="N327" t="str">
            <v>Экструдированный алюминиевый профиль (анодированный), вторичная оптика из акрила (ПММА) с  силиконовой прокладкой</v>
          </cell>
          <cell r="O327" t="str">
            <v xml:space="preserve"> -60°...+50° С</v>
          </cell>
          <cell r="P327" t="str">
            <v>100 000 ч</v>
          </cell>
          <cell r="Q327" t="str">
            <v>5000К</v>
          </cell>
          <cell r="R327" t="str">
            <v>3 года</v>
          </cell>
          <cell r="T327">
            <v>0</v>
          </cell>
          <cell r="U327">
            <v>9100</v>
          </cell>
          <cell r="V327">
            <v>10010</v>
          </cell>
          <cell r="W327">
            <v>13015</v>
          </cell>
          <cell r="X327">
            <v>14315</v>
          </cell>
          <cell r="Y327">
            <v>0</v>
          </cell>
          <cell r="Z327">
            <v>0</v>
          </cell>
          <cell r="AA327">
            <v>0</v>
          </cell>
          <cell r="AB327">
            <v>11108</v>
          </cell>
        </row>
        <row r="328">
          <cell r="A328" t="str">
            <v>VRN-LPE30-178D-A50K67-U</v>
          </cell>
          <cell r="B328" t="str">
            <v>178</v>
          </cell>
          <cell r="C328">
            <v>24920</v>
          </cell>
          <cell r="D328" t="str">
            <v>176-264В AС</v>
          </cell>
          <cell r="E328">
            <v>0.95</v>
          </cell>
          <cell r="F328" t="str">
            <v>К (концентрированная), 30°</v>
          </cell>
          <cell r="G328">
            <v>67</v>
          </cell>
          <cell r="H328" t="str">
            <v>Samsung LM281</v>
          </cell>
          <cell r="I328">
            <v>504</v>
          </cell>
          <cell r="J328" t="str">
            <v>795х210х135</v>
          </cell>
          <cell r="K328" t="e">
            <v>#N/A</v>
          </cell>
          <cell r="L328" t="e">
            <v>#N/A</v>
          </cell>
          <cell r="M328" t="e">
            <v>#N/A</v>
          </cell>
          <cell r="N328" t="str">
            <v>Экструдированный алюминиевый профиль (анодированный), вторичная оптика из акрила (ПММА) с  силиконовой прокладкой</v>
          </cell>
          <cell r="O328" t="str">
            <v xml:space="preserve"> -60°...+50° С</v>
          </cell>
          <cell r="P328" t="str">
            <v>100 000 ч</v>
          </cell>
          <cell r="Q328" t="str">
            <v>5000К</v>
          </cell>
          <cell r="R328" t="str">
            <v>3 года</v>
          </cell>
          <cell r="T328">
            <v>0</v>
          </cell>
          <cell r="U328">
            <v>9790</v>
          </cell>
          <cell r="V328">
            <v>10770</v>
          </cell>
          <cell r="W328">
            <v>14000</v>
          </cell>
          <cell r="X328">
            <v>15400</v>
          </cell>
          <cell r="Y328">
            <v>0</v>
          </cell>
          <cell r="Z328">
            <v>0</v>
          </cell>
          <cell r="AA328">
            <v>0</v>
          </cell>
          <cell r="AB328">
            <v>11047</v>
          </cell>
        </row>
        <row r="329">
          <cell r="A329" t="str">
            <v>VRN-LPE30-178D-A50K67-K</v>
          </cell>
          <cell r="B329" t="str">
            <v>178</v>
          </cell>
          <cell r="C329">
            <v>24920</v>
          </cell>
          <cell r="D329" t="str">
            <v>176-264В AС</v>
          </cell>
          <cell r="E329">
            <v>0.95</v>
          </cell>
          <cell r="F329" t="str">
            <v>К (концентрированная), 30°</v>
          </cell>
          <cell r="G329">
            <v>67</v>
          </cell>
          <cell r="H329" t="str">
            <v>Samsung LM281</v>
          </cell>
          <cell r="I329">
            <v>504</v>
          </cell>
          <cell r="J329" t="str">
            <v>795х260х80</v>
          </cell>
          <cell r="K329" t="e">
            <v>#N/A</v>
          </cell>
          <cell r="L329" t="e">
            <v>#N/A</v>
          </cell>
          <cell r="M329" t="e">
            <v>#N/A</v>
          </cell>
          <cell r="N329" t="str">
            <v>Экструдированный алюминиевый профиль (анодированный), вторичная оптика из акрила (ПММА) с  силиконовой прокладкой</v>
          </cell>
          <cell r="O329" t="str">
            <v xml:space="preserve"> -60°...+50° С</v>
          </cell>
          <cell r="P329" t="str">
            <v>100 000 ч</v>
          </cell>
          <cell r="Q329" t="str">
            <v>5000К</v>
          </cell>
          <cell r="R329" t="str">
            <v>3 года</v>
          </cell>
          <cell r="T329">
            <v>0</v>
          </cell>
          <cell r="U329">
            <v>9790</v>
          </cell>
          <cell r="V329">
            <v>10770</v>
          </cell>
          <cell r="W329">
            <v>14000</v>
          </cell>
          <cell r="X329">
            <v>15400</v>
          </cell>
          <cell r="Y329">
            <v>0</v>
          </cell>
          <cell r="Z329">
            <v>0</v>
          </cell>
          <cell r="AA329">
            <v>0</v>
          </cell>
          <cell r="AB329">
            <v>11048</v>
          </cell>
        </row>
        <row r="330">
          <cell r="A330">
            <v>0</v>
          </cell>
          <cell r="B330" t="str">
            <v/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</row>
        <row r="331">
          <cell r="A331" t="str">
            <v>VRN-LPE58-54D-A50K67-U</v>
          </cell>
          <cell r="B331" t="str">
            <v>54</v>
          </cell>
          <cell r="C331">
            <v>7560</v>
          </cell>
          <cell r="D331" t="str">
            <v>176-264В AС</v>
          </cell>
          <cell r="E331">
            <v>0.95</v>
          </cell>
          <cell r="F331" t="str">
            <v>Г (глубокая), 58°</v>
          </cell>
          <cell r="G331">
            <v>67</v>
          </cell>
          <cell r="H331" t="str">
            <v>Samsung LH351</v>
          </cell>
          <cell r="I331">
            <v>24</v>
          </cell>
          <cell r="J331" t="str">
            <v>235х210х135</v>
          </cell>
          <cell r="K331" t="e">
            <v>#N/A</v>
          </cell>
          <cell r="L331">
            <v>1500</v>
          </cell>
          <cell r="M331">
            <v>1700</v>
          </cell>
          <cell r="N331" t="str">
            <v>Экструдированный алюминиевый профиль (анодированный), вторичная оптика из акрила (ПММА) с  силиконовой прокладкой</v>
          </cell>
          <cell r="O331" t="str">
            <v xml:space="preserve"> -60°...+50° С</v>
          </cell>
          <cell r="P331" t="str">
            <v>100 000 ч</v>
          </cell>
          <cell r="Q331" t="str">
            <v>5000К</v>
          </cell>
          <cell r="R331" t="str">
            <v>3 года</v>
          </cell>
          <cell r="T331">
            <v>0</v>
          </cell>
          <cell r="U331">
            <v>3740</v>
          </cell>
          <cell r="V331">
            <v>4115</v>
          </cell>
          <cell r="W331">
            <v>5350</v>
          </cell>
          <cell r="X331">
            <v>5885</v>
          </cell>
          <cell r="Y331">
            <v>0</v>
          </cell>
          <cell r="Z331">
            <v>0</v>
          </cell>
          <cell r="AA331">
            <v>0</v>
          </cell>
          <cell r="AB331">
            <v>11109</v>
          </cell>
        </row>
        <row r="332">
          <cell r="A332" t="str">
            <v>VRN-LPE58-54D-A50K67-K</v>
          </cell>
          <cell r="B332" t="str">
            <v>54</v>
          </cell>
          <cell r="C332">
            <v>7560</v>
          </cell>
          <cell r="D332" t="str">
            <v>176-264В AС</v>
          </cell>
          <cell r="E332">
            <v>0.95</v>
          </cell>
          <cell r="F332" t="str">
            <v>Г (глубокая), 58°</v>
          </cell>
          <cell r="G332">
            <v>67</v>
          </cell>
          <cell r="H332" t="str">
            <v>Samsung LH351</v>
          </cell>
          <cell r="I332">
            <v>24</v>
          </cell>
          <cell r="J332" t="str">
            <v>235х260х80</v>
          </cell>
          <cell r="K332" t="e">
            <v>#N/A</v>
          </cell>
          <cell r="L332">
            <v>1550</v>
          </cell>
          <cell r="M332">
            <v>1750</v>
          </cell>
          <cell r="N332" t="str">
            <v>Экструдированный алюминиевый профиль (анодированный), вторичная оптика из акрила (ПММА) с  силиконовой прокладкой</v>
          </cell>
          <cell r="O332" t="str">
            <v xml:space="preserve"> -60°...+50° С</v>
          </cell>
          <cell r="P332" t="str">
            <v>100 000 ч</v>
          </cell>
          <cell r="Q332" t="str">
            <v>5000К</v>
          </cell>
          <cell r="R332" t="str">
            <v>3 года</v>
          </cell>
          <cell r="T332">
            <v>0</v>
          </cell>
          <cell r="U332">
            <v>3740</v>
          </cell>
          <cell r="V332">
            <v>4115</v>
          </cell>
          <cell r="W332">
            <v>5350</v>
          </cell>
          <cell r="X332">
            <v>5885</v>
          </cell>
          <cell r="Y332">
            <v>0</v>
          </cell>
          <cell r="Z332">
            <v>0</v>
          </cell>
          <cell r="AA332">
            <v>0</v>
          </cell>
          <cell r="AB332">
            <v>11110</v>
          </cell>
        </row>
        <row r="333">
          <cell r="A333" t="str">
            <v>VRN-LPE60-64D-A50K67-U</v>
          </cell>
          <cell r="B333" t="str">
            <v>64</v>
          </cell>
          <cell r="C333">
            <v>8960</v>
          </cell>
          <cell r="D333" t="str">
            <v>176-264В AС</v>
          </cell>
          <cell r="E333">
            <v>0.95</v>
          </cell>
          <cell r="F333" t="str">
            <v>Г (глубокая), 60°</v>
          </cell>
          <cell r="G333">
            <v>67</v>
          </cell>
          <cell r="H333" t="str">
            <v>Samsung LM281</v>
          </cell>
          <cell r="I333">
            <v>168</v>
          </cell>
          <cell r="J333" t="str">
            <v>285х210х135</v>
          </cell>
          <cell r="K333" t="str">
            <v>300x215x140</v>
          </cell>
          <cell r="L333">
            <v>2100</v>
          </cell>
          <cell r="M333">
            <v>2300</v>
          </cell>
          <cell r="N333" t="str">
            <v>Экструдированный алюминиевый профиль (анодированный), вторичная оптика из акрила (ПММА) с  силиконовой прокладкой</v>
          </cell>
          <cell r="O333" t="str">
            <v xml:space="preserve"> -60°...+50° С</v>
          </cell>
          <cell r="P333" t="str">
            <v>100 000 ч</v>
          </cell>
          <cell r="Q333" t="str">
            <v>5000К</v>
          </cell>
          <cell r="R333" t="str">
            <v>3 года</v>
          </cell>
          <cell r="T333">
            <v>0</v>
          </cell>
          <cell r="U333">
            <v>4400</v>
          </cell>
          <cell r="V333">
            <v>4840</v>
          </cell>
          <cell r="W333">
            <v>6290</v>
          </cell>
          <cell r="X333">
            <v>6920</v>
          </cell>
          <cell r="Y333">
            <v>0</v>
          </cell>
          <cell r="Z333">
            <v>0</v>
          </cell>
          <cell r="AA333">
            <v>0</v>
          </cell>
          <cell r="AB333">
            <v>11051</v>
          </cell>
        </row>
        <row r="334">
          <cell r="A334" t="str">
            <v>VRN-LPE60-64D-A50K67-K</v>
          </cell>
          <cell r="B334" t="str">
            <v>64</v>
          </cell>
          <cell r="C334">
            <v>8960</v>
          </cell>
          <cell r="D334" t="str">
            <v>176-264В AС</v>
          </cell>
          <cell r="E334">
            <v>0.95</v>
          </cell>
          <cell r="F334" t="str">
            <v>Г (глубокая), 60°</v>
          </cell>
          <cell r="G334">
            <v>67</v>
          </cell>
          <cell r="H334" t="str">
            <v>Samsung LM281</v>
          </cell>
          <cell r="I334">
            <v>168</v>
          </cell>
          <cell r="J334" t="str">
            <v>285х260х80</v>
          </cell>
          <cell r="K334" t="e">
            <v>#N/A</v>
          </cell>
          <cell r="L334">
            <v>2100</v>
          </cell>
          <cell r="M334">
            <v>2300</v>
          </cell>
          <cell r="N334" t="str">
            <v>Экструдированный алюминиевый профиль (анодированный), вторичная оптика из акрила (ПММА) с  силиконовой прокладкой</v>
          </cell>
          <cell r="O334" t="str">
            <v xml:space="preserve"> -60°...+50° С</v>
          </cell>
          <cell r="P334" t="str">
            <v>100 000 ч</v>
          </cell>
          <cell r="Q334" t="str">
            <v>5000К</v>
          </cell>
          <cell r="R334" t="str">
            <v>3 года</v>
          </cell>
          <cell r="T334">
            <v>0</v>
          </cell>
          <cell r="U334">
            <v>4400</v>
          </cell>
          <cell r="V334">
            <v>4840</v>
          </cell>
          <cell r="W334">
            <v>6290</v>
          </cell>
          <cell r="X334">
            <v>6920</v>
          </cell>
          <cell r="Y334">
            <v>0</v>
          </cell>
          <cell r="Z334">
            <v>0</v>
          </cell>
          <cell r="AA334">
            <v>0</v>
          </cell>
          <cell r="AB334">
            <v>11052</v>
          </cell>
        </row>
        <row r="335">
          <cell r="A335" t="str">
            <v>VRN-LPE58-106D-A50K67-U</v>
          </cell>
          <cell r="B335" t="str">
            <v>106</v>
          </cell>
          <cell r="C335">
            <v>14840</v>
          </cell>
          <cell r="D335" t="str">
            <v>176-264В AС</v>
          </cell>
          <cell r="E335">
            <v>0.95</v>
          </cell>
          <cell r="F335" t="str">
            <v>Г (глубокая), 58°</v>
          </cell>
          <cell r="G335">
            <v>67</v>
          </cell>
          <cell r="H335" t="str">
            <v>Samsung LH351</v>
          </cell>
          <cell r="I335">
            <v>48</v>
          </cell>
          <cell r="J335" t="str">
            <v>385х210х135</v>
          </cell>
          <cell r="K335" t="e">
            <v>#N/A</v>
          </cell>
          <cell r="L335">
            <v>2500</v>
          </cell>
          <cell r="M335">
            <v>2700</v>
          </cell>
          <cell r="N335" t="str">
            <v>Экструдированный алюминиевый профиль (анодированный), вторичная оптика из акрила (ПММА) с  силиконовой прокладкой</v>
          </cell>
          <cell r="O335" t="str">
            <v xml:space="preserve"> -60°...+50° С</v>
          </cell>
          <cell r="P335" t="str">
            <v>100 000 ч</v>
          </cell>
          <cell r="Q335" t="str">
            <v>5000К</v>
          </cell>
          <cell r="R335" t="str">
            <v>3 года</v>
          </cell>
          <cell r="T335">
            <v>0</v>
          </cell>
          <cell r="U335">
            <v>6000</v>
          </cell>
          <cell r="V335">
            <v>6600</v>
          </cell>
          <cell r="W335">
            <v>8580</v>
          </cell>
          <cell r="X335">
            <v>9440</v>
          </cell>
          <cell r="Y335">
            <v>0</v>
          </cell>
          <cell r="Z335">
            <v>0</v>
          </cell>
          <cell r="AA335">
            <v>0</v>
          </cell>
          <cell r="AB335">
            <v>11111</v>
          </cell>
        </row>
        <row r="336">
          <cell r="A336" t="str">
            <v>VRN-LPE58-106D-A50K67-K</v>
          </cell>
          <cell r="B336" t="str">
            <v>106</v>
          </cell>
          <cell r="C336">
            <v>14840</v>
          </cell>
          <cell r="D336" t="str">
            <v>176-264В AС</v>
          </cell>
          <cell r="E336">
            <v>0.95</v>
          </cell>
          <cell r="F336" t="str">
            <v>Г (глубокая), 58°</v>
          </cell>
          <cell r="G336">
            <v>67</v>
          </cell>
          <cell r="H336" t="str">
            <v>Samsung LH351</v>
          </cell>
          <cell r="I336">
            <v>48</v>
          </cell>
          <cell r="J336" t="str">
            <v>385х260х80</v>
          </cell>
          <cell r="K336" t="e">
            <v>#N/A</v>
          </cell>
          <cell r="L336">
            <v>2550</v>
          </cell>
          <cell r="M336">
            <v>2750</v>
          </cell>
          <cell r="N336" t="str">
            <v>Экструдированный алюминиевый профиль (анодированный), вторичная оптика из акрила (ПММА) с  силиконовой прокладкой</v>
          </cell>
          <cell r="O336" t="str">
            <v xml:space="preserve"> -60°...+50° С</v>
          </cell>
          <cell r="P336" t="str">
            <v>100 000 ч</v>
          </cell>
          <cell r="Q336" t="str">
            <v>5000К</v>
          </cell>
          <cell r="R336" t="str">
            <v>3 года</v>
          </cell>
          <cell r="T336">
            <v>0</v>
          </cell>
          <cell r="U336">
            <v>6000</v>
          </cell>
          <cell r="V336">
            <v>6600</v>
          </cell>
          <cell r="W336">
            <v>8580</v>
          </cell>
          <cell r="X336">
            <v>9440</v>
          </cell>
          <cell r="Y336">
            <v>0</v>
          </cell>
          <cell r="Z336">
            <v>0</v>
          </cell>
          <cell r="AA336">
            <v>0</v>
          </cell>
          <cell r="AB336">
            <v>11112</v>
          </cell>
        </row>
        <row r="337">
          <cell r="A337" t="str">
            <v>VRN-LPE60-128D-A50K67-U</v>
          </cell>
          <cell r="B337" t="str">
            <v>128</v>
          </cell>
          <cell r="C337">
            <v>17920</v>
          </cell>
          <cell r="D337" t="str">
            <v>176-264В AС</v>
          </cell>
          <cell r="E337">
            <v>0.95</v>
          </cell>
          <cell r="F337" t="str">
            <v>Г (глубокая), 60°</v>
          </cell>
          <cell r="G337">
            <v>67</v>
          </cell>
          <cell r="H337" t="str">
            <v>Samsung LM281</v>
          </cell>
          <cell r="I337">
            <v>336</v>
          </cell>
          <cell r="J337" t="str">
            <v>540х210х135</v>
          </cell>
          <cell r="K337" t="str">
            <v>560x215x140</v>
          </cell>
          <cell r="L337">
            <v>3200</v>
          </cell>
          <cell r="M337">
            <v>3500</v>
          </cell>
          <cell r="N337" t="str">
            <v>Экструдированный алюминиевый профиль (анодированный), вторичная оптика из акрила (ПММА) с  силиконовой прокладкой</v>
          </cell>
          <cell r="O337" t="str">
            <v xml:space="preserve"> -60°...+50° С</v>
          </cell>
          <cell r="P337" t="str">
            <v>100 000 ч</v>
          </cell>
          <cell r="Q337" t="str">
            <v>5000К</v>
          </cell>
          <cell r="R337" t="str">
            <v>3 года</v>
          </cell>
          <cell r="T337">
            <v>0</v>
          </cell>
          <cell r="U337">
            <v>6380</v>
          </cell>
          <cell r="V337">
            <v>7020</v>
          </cell>
          <cell r="W337">
            <v>9125</v>
          </cell>
          <cell r="X337">
            <v>10040</v>
          </cell>
          <cell r="Y337">
            <v>0</v>
          </cell>
          <cell r="Z337">
            <v>0</v>
          </cell>
          <cell r="AA337">
            <v>0</v>
          </cell>
          <cell r="AB337">
            <v>11055</v>
          </cell>
        </row>
        <row r="338">
          <cell r="A338" t="str">
            <v>VRN-LPE60-128D-A50K67-K</v>
          </cell>
          <cell r="B338" t="str">
            <v>128</v>
          </cell>
          <cell r="C338">
            <v>17920</v>
          </cell>
          <cell r="D338" t="str">
            <v>176-264В AС</v>
          </cell>
          <cell r="E338">
            <v>0.95</v>
          </cell>
          <cell r="F338" t="str">
            <v>Г (глубокая), 60°</v>
          </cell>
          <cell r="G338">
            <v>67</v>
          </cell>
          <cell r="H338" t="str">
            <v>Samsung LM281</v>
          </cell>
          <cell r="I338">
            <v>336</v>
          </cell>
          <cell r="J338" t="str">
            <v>540х260х80</v>
          </cell>
          <cell r="K338" t="e">
            <v>#N/A</v>
          </cell>
          <cell r="L338">
            <v>3300</v>
          </cell>
          <cell r="M338">
            <v>3600</v>
          </cell>
          <cell r="N338" t="str">
            <v>Экструдированный алюминиевый профиль (анодированный), вторичная оптика из акрила (ПММА) с  силиконовой прокладкой</v>
          </cell>
          <cell r="O338" t="str">
            <v xml:space="preserve"> -60°...+50° С</v>
          </cell>
          <cell r="P338" t="str">
            <v>100 000 ч</v>
          </cell>
          <cell r="Q338" t="str">
            <v>5000К</v>
          </cell>
          <cell r="R338" t="str">
            <v>3 года</v>
          </cell>
          <cell r="T338">
            <v>0</v>
          </cell>
          <cell r="U338">
            <v>6380</v>
          </cell>
          <cell r="V338">
            <v>7020</v>
          </cell>
          <cell r="W338">
            <v>9125</v>
          </cell>
          <cell r="X338">
            <v>10040</v>
          </cell>
          <cell r="Y338">
            <v>0</v>
          </cell>
          <cell r="Z338">
            <v>0</v>
          </cell>
          <cell r="AA338">
            <v>0</v>
          </cell>
          <cell r="AB338">
            <v>11056</v>
          </cell>
        </row>
        <row r="339">
          <cell r="A339" t="str">
            <v>VRN-LPE58-158D-A50K67-U</v>
          </cell>
          <cell r="B339" t="str">
            <v>158</v>
          </cell>
          <cell r="C339">
            <v>22120</v>
          </cell>
          <cell r="D339" t="str">
            <v>176-264В AС</v>
          </cell>
          <cell r="E339">
            <v>0.95</v>
          </cell>
          <cell r="F339" t="str">
            <v>Г (глубокая), 58°</v>
          </cell>
          <cell r="G339">
            <v>67</v>
          </cell>
          <cell r="H339" t="str">
            <v>Samsung LH351</v>
          </cell>
          <cell r="I339">
            <v>72</v>
          </cell>
          <cell r="J339" t="str">
            <v>560х210х135</v>
          </cell>
          <cell r="K339" t="e">
            <v>#N/A</v>
          </cell>
          <cell r="L339">
            <v>3700</v>
          </cell>
          <cell r="M339">
            <v>4000</v>
          </cell>
          <cell r="N339" t="str">
            <v>Экструдированный алюминиевый профиль (анодированный), вторичная оптика из акрила (ПММА) с  силиконовой прокладкой</v>
          </cell>
          <cell r="O339" t="str">
            <v xml:space="preserve"> -60°...+50° С</v>
          </cell>
          <cell r="P339" t="str">
            <v>100 000 ч</v>
          </cell>
          <cell r="Q339" t="str">
            <v>5000К</v>
          </cell>
          <cell r="R339" t="str">
            <v>3 года</v>
          </cell>
          <cell r="T339">
            <v>0</v>
          </cell>
          <cell r="U339">
            <v>9100</v>
          </cell>
          <cell r="V339">
            <v>10010</v>
          </cell>
          <cell r="W339">
            <v>13015</v>
          </cell>
          <cell r="X339">
            <v>14315</v>
          </cell>
          <cell r="Y339">
            <v>0</v>
          </cell>
          <cell r="Z339">
            <v>0</v>
          </cell>
          <cell r="AA339">
            <v>0</v>
          </cell>
          <cell r="AB339">
            <v>11113</v>
          </cell>
        </row>
        <row r="340">
          <cell r="A340" t="str">
            <v>VRN-LPE58-158D-A50K67-K</v>
          </cell>
          <cell r="B340" t="str">
            <v>158</v>
          </cell>
          <cell r="C340">
            <v>22120</v>
          </cell>
          <cell r="D340" t="str">
            <v>176-264В AС</v>
          </cell>
          <cell r="E340">
            <v>0.95</v>
          </cell>
          <cell r="F340" t="str">
            <v>Г (глубокая), 58°</v>
          </cell>
          <cell r="G340">
            <v>67</v>
          </cell>
          <cell r="H340" t="str">
            <v>Samsung LH351</v>
          </cell>
          <cell r="I340">
            <v>72</v>
          </cell>
          <cell r="J340" t="str">
            <v>560х260х80</v>
          </cell>
          <cell r="K340" t="e">
            <v>#N/A</v>
          </cell>
          <cell r="L340">
            <v>3500</v>
          </cell>
          <cell r="M340">
            <v>3800</v>
          </cell>
          <cell r="N340" t="str">
            <v>Экструдированный алюминиевый профиль (анодированный), вторичная оптика из акрила (ПММА) с  силиконовой прокладкой</v>
          </cell>
          <cell r="O340" t="str">
            <v xml:space="preserve"> -60°...+50° С</v>
          </cell>
          <cell r="P340" t="str">
            <v>100 000 ч</v>
          </cell>
          <cell r="Q340" t="str">
            <v>5000К</v>
          </cell>
          <cell r="R340" t="str">
            <v>3 года</v>
          </cell>
          <cell r="T340">
            <v>0</v>
          </cell>
          <cell r="U340">
            <v>9100</v>
          </cell>
          <cell r="V340">
            <v>10010</v>
          </cell>
          <cell r="W340">
            <v>13015</v>
          </cell>
          <cell r="X340">
            <v>14315</v>
          </cell>
          <cell r="Y340">
            <v>0</v>
          </cell>
          <cell r="Z340">
            <v>0</v>
          </cell>
          <cell r="AA340">
            <v>0</v>
          </cell>
          <cell r="AB340">
            <v>11114</v>
          </cell>
        </row>
        <row r="341">
          <cell r="A341" t="str">
            <v>VRN-LPE60-178D-A50K67-U</v>
          </cell>
          <cell r="B341" t="str">
            <v>178</v>
          </cell>
          <cell r="C341">
            <v>24920</v>
          </cell>
          <cell r="D341" t="str">
            <v>176-264В AС</v>
          </cell>
          <cell r="E341">
            <v>0.95</v>
          </cell>
          <cell r="F341" t="str">
            <v>Г (глубокая), 60°</v>
          </cell>
          <cell r="G341">
            <v>67</v>
          </cell>
          <cell r="H341" t="str">
            <v>Samsung LM281</v>
          </cell>
          <cell r="I341">
            <v>504</v>
          </cell>
          <cell r="J341" t="str">
            <v>795х210х135</v>
          </cell>
          <cell r="K341" t="e">
            <v>#N/A</v>
          </cell>
          <cell r="L341" t="e">
            <v>#N/A</v>
          </cell>
          <cell r="M341" t="e">
            <v>#N/A</v>
          </cell>
          <cell r="N341" t="str">
            <v>Экструдированный алюминиевый профиль (анодированный), вторичная оптика из акрила (ПММА) с  силиконовой прокладкой</v>
          </cell>
          <cell r="O341" t="str">
            <v xml:space="preserve"> -60°...+50° С</v>
          </cell>
          <cell r="P341" t="str">
            <v>100 000 ч</v>
          </cell>
          <cell r="Q341" t="str">
            <v>5000К</v>
          </cell>
          <cell r="R341" t="str">
            <v>3 года</v>
          </cell>
          <cell r="T341">
            <v>0</v>
          </cell>
          <cell r="U341">
            <v>9790</v>
          </cell>
          <cell r="V341">
            <v>10770</v>
          </cell>
          <cell r="W341">
            <v>14000</v>
          </cell>
          <cell r="X341">
            <v>15400</v>
          </cell>
          <cell r="Y341">
            <v>0</v>
          </cell>
          <cell r="Z341">
            <v>0</v>
          </cell>
          <cell r="AA341">
            <v>0</v>
          </cell>
          <cell r="AB341">
            <v>11059</v>
          </cell>
        </row>
        <row r="342">
          <cell r="A342" t="str">
            <v>VRN-LPE60-178D-A50K67-K</v>
          </cell>
          <cell r="B342" t="str">
            <v>178</v>
          </cell>
          <cell r="C342">
            <v>24920</v>
          </cell>
          <cell r="D342" t="str">
            <v>176-264В AС</v>
          </cell>
          <cell r="E342">
            <v>0.95</v>
          </cell>
          <cell r="F342" t="str">
            <v>Г (глубокая), 60°</v>
          </cell>
          <cell r="G342">
            <v>67</v>
          </cell>
          <cell r="H342" t="str">
            <v>Samsung LM281</v>
          </cell>
          <cell r="I342">
            <v>504</v>
          </cell>
          <cell r="J342" t="str">
            <v>795х260х80</v>
          </cell>
          <cell r="K342" t="e">
            <v>#N/A</v>
          </cell>
          <cell r="L342" t="e">
            <v>#N/A</v>
          </cell>
          <cell r="M342" t="e">
            <v>#N/A</v>
          </cell>
          <cell r="N342" t="str">
            <v>Экструдированный алюминиевый профиль (анодированный), вторичная оптика из акрила (ПММА) с  силиконовой прокладкой</v>
          </cell>
          <cell r="O342" t="str">
            <v xml:space="preserve"> -60°...+50° С</v>
          </cell>
          <cell r="P342" t="str">
            <v>100 000 ч</v>
          </cell>
          <cell r="Q342" t="str">
            <v>5000К</v>
          </cell>
          <cell r="R342" t="str">
            <v>3 года</v>
          </cell>
          <cell r="T342">
            <v>0</v>
          </cell>
          <cell r="U342">
            <v>9790</v>
          </cell>
          <cell r="V342">
            <v>10770</v>
          </cell>
          <cell r="W342">
            <v>14000</v>
          </cell>
          <cell r="X342">
            <v>15400</v>
          </cell>
          <cell r="Y342">
            <v>0</v>
          </cell>
          <cell r="Z342">
            <v>0</v>
          </cell>
          <cell r="AA342">
            <v>0</v>
          </cell>
          <cell r="AB342">
            <v>11060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</row>
        <row r="344">
          <cell r="A344" t="str">
            <v>VRN-LPE15-96T-A50K67-U</v>
          </cell>
          <cell r="B344" t="str">
            <v>96</v>
          </cell>
          <cell r="C344">
            <v>13440</v>
          </cell>
          <cell r="D344" t="str">
            <v>176-264В AС</v>
          </cell>
          <cell r="E344">
            <v>0.95</v>
          </cell>
          <cell r="F344" t="str">
            <v>К (концентрированная), 15°</v>
          </cell>
          <cell r="G344">
            <v>67</v>
          </cell>
          <cell r="H344" t="str">
            <v>Samsung LM281</v>
          </cell>
          <cell r="I344">
            <v>252</v>
          </cell>
          <cell r="J344" t="str">
            <v>285x320x135</v>
          </cell>
          <cell r="K344" t="e">
            <v>#N/A</v>
          </cell>
          <cell r="L344" t="e">
            <v>#N/A</v>
          </cell>
          <cell r="M344" t="e">
            <v>#N/A</v>
          </cell>
          <cell r="N344" t="str">
            <v>Экструдированный алюминиевый профиль (анодированный), вторичная оптика из акрила (ПММА) с  силиконовой прокладкой</v>
          </cell>
          <cell r="O344" t="str">
            <v xml:space="preserve"> -60°...+50° С</v>
          </cell>
          <cell r="P344" t="str">
            <v>100 000 ч</v>
          </cell>
          <cell r="Q344" t="str">
            <v>5000К</v>
          </cell>
          <cell r="R344" t="str">
            <v>3 года</v>
          </cell>
          <cell r="T344">
            <v>0</v>
          </cell>
          <cell r="U344">
            <v>6600</v>
          </cell>
          <cell r="V344">
            <v>7260</v>
          </cell>
          <cell r="W344">
            <v>9440</v>
          </cell>
          <cell r="X344">
            <v>10385</v>
          </cell>
          <cell r="Y344">
            <v>0</v>
          </cell>
          <cell r="Z344">
            <v>0</v>
          </cell>
          <cell r="AA344">
            <v>0</v>
          </cell>
          <cell r="AB344">
            <v>11061</v>
          </cell>
        </row>
        <row r="345">
          <cell r="A345" t="str">
            <v>VRN-LPE15-96T-A50K67-K</v>
          </cell>
          <cell r="B345" t="str">
            <v>96</v>
          </cell>
          <cell r="C345">
            <v>13440</v>
          </cell>
          <cell r="D345" t="str">
            <v>176-264В AС</v>
          </cell>
          <cell r="E345">
            <v>0.95</v>
          </cell>
          <cell r="F345" t="str">
            <v>К (концентрированная), 15°</v>
          </cell>
          <cell r="G345">
            <v>67</v>
          </cell>
          <cell r="H345" t="str">
            <v>Samsung LM281</v>
          </cell>
          <cell r="I345">
            <v>252</v>
          </cell>
          <cell r="J345" t="str">
            <v>285x320x120</v>
          </cell>
          <cell r="K345" t="e">
            <v>#N/A</v>
          </cell>
          <cell r="L345" t="e">
            <v>#N/A</v>
          </cell>
          <cell r="M345" t="e">
            <v>#N/A</v>
          </cell>
          <cell r="N345" t="str">
            <v>Экструдированный алюминиевый профиль (анодированный), вторичная оптика из акрила (ПММА) с  силиконовой прокладкой</v>
          </cell>
          <cell r="O345" t="str">
            <v xml:space="preserve"> -60°...+50° С</v>
          </cell>
          <cell r="P345" t="str">
            <v>100 000 ч</v>
          </cell>
          <cell r="Q345" t="str">
            <v>5000К</v>
          </cell>
          <cell r="R345" t="str">
            <v>3 года</v>
          </cell>
          <cell r="T345">
            <v>0</v>
          </cell>
          <cell r="U345">
            <v>6600</v>
          </cell>
          <cell r="V345">
            <v>7260</v>
          </cell>
          <cell r="W345">
            <v>9440</v>
          </cell>
          <cell r="X345">
            <v>10385</v>
          </cell>
          <cell r="Y345">
            <v>0</v>
          </cell>
          <cell r="Z345">
            <v>0</v>
          </cell>
          <cell r="AA345">
            <v>0</v>
          </cell>
          <cell r="AB345">
            <v>11062</v>
          </cell>
        </row>
        <row r="346">
          <cell r="A346" t="str">
            <v>VRN-LPE15-192T-A50K67-U</v>
          </cell>
          <cell r="B346" t="str">
            <v>192</v>
          </cell>
          <cell r="C346">
            <v>26880</v>
          </cell>
          <cell r="D346" t="str">
            <v>176-264В AС</v>
          </cell>
          <cell r="E346">
            <v>0.95</v>
          </cell>
          <cell r="F346" t="str">
            <v>К (концентрированная), 15°</v>
          </cell>
          <cell r="G346">
            <v>67</v>
          </cell>
          <cell r="H346" t="str">
            <v>Samsung LM281</v>
          </cell>
          <cell r="I346">
            <v>504</v>
          </cell>
          <cell r="J346" t="str">
            <v>540x320x135</v>
          </cell>
          <cell r="K346" t="e">
            <v>#N/A</v>
          </cell>
          <cell r="L346" t="e">
            <v>#N/A</v>
          </cell>
          <cell r="M346" t="e">
            <v>#N/A</v>
          </cell>
          <cell r="N346" t="str">
            <v>Экструдированный алюминиевый профиль (анодированный), вторичная оптика из акрила (ПММА) с  силиконовой прокладкой</v>
          </cell>
          <cell r="O346" t="str">
            <v xml:space="preserve"> -60°...+50° С</v>
          </cell>
          <cell r="P346" t="str">
            <v>100 000 ч</v>
          </cell>
          <cell r="Q346" t="str">
            <v>5000К</v>
          </cell>
          <cell r="R346" t="str">
            <v>3 года</v>
          </cell>
          <cell r="T346">
            <v>0</v>
          </cell>
          <cell r="U346">
            <v>9570</v>
          </cell>
          <cell r="V346">
            <v>10525</v>
          </cell>
          <cell r="W346">
            <v>13685</v>
          </cell>
          <cell r="X346">
            <v>15055</v>
          </cell>
          <cell r="Y346">
            <v>0</v>
          </cell>
          <cell r="Z346">
            <v>0</v>
          </cell>
          <cell r="AA346">
            <v>0</v>
          </cell>
          <cell r="AB346">
            <v>11063</v>
          </cell>
        </row>
        <row r="347">
          <cell r="A347" t="str">
            <v>VRN-LPE15-192T-A50K67-K</v>
          </cell>
          <cell r="B347" t="str">
            <v>192</v>
          </cell>
          <cell r="C347">
            <v>26880</v>
          </cell>
          <cell r="D347" t="str">
            <v>176-264В AС</v>
          </cell>
          <cell r="E347">
            <v>0.95</v>
          </cell>
          <cell r="F347" t="str">
            <v>К (концентрированная), 15°</v>
          </cell>
          <cell r="G347">
            <v>67</v>
          </cell>
          <cell r="H347" t="str">
            <v>Samsung LM281</v>
          </cell>
          <cell r="I347">
            <v>504</v>
          </cell>
          <cell r="J347" t="str">
            <v>540x320x120</v>
          </cell>
          <cell r="K347" t="e">
            <v>#N/A</v>
          </cell>
          <cell r="L347" t="e">
            <v>#N/A</v>
          </cell>
          <cell r="M347" t="e">
            <v>#N/A</v>
          </cell>
          <cell r="N347" t="str">
            <v>Экструдированный алюминиевый профиль (анодированный), вторичная оптика из акрила (ПММА) с  силиконовой прокладкой</v>
          </cell>
          <cell r="O347" t="str">
            <v xml:space="preserve"> -60°...+50° С</v>
          </cell>
          <cell r="P347" t="str">
            <v>100 000 ч</v>
          </cell>
          <cell r="Q347" t="str">
            <v>5000К</v>
          </cell>
          <cell r="R347" t="str">
            <v>3 года</v>
          </cell>
          <cell r="T347">
            <v>0</v>
          </cell>
          <cell r="U347">
            <v>9570</v>
          </cell>
          <cell r="V347">
            <v>10525</v>
          </cell>
          <cell r="W347">
            <v>13685</v>
          </cell>
          <cell r="X347">
            <v>15055</v>
          </cell>
          <cell r="Y347">
            <v>0</v>
          </cell>
          <cell r="Z347">
            <v>0</v>
          </cell>
          <cell r="AA347">
            <v>0</v>
          </cell>
          <cell r="AB347">
            <v>11064</v>
          </cell>
        </row>
        <row r="348">
          <cell r="A348" t="str">
            <v>VRN-LPE15-267T-A50K67-U</v>
          </cell>
          <cell r="B348" t="str">
            <v>267</v>
          </cell>
          <cell r="C348">
            <v>37380</v>
          </cell>
          <cell r="D348" t="str">
            <v>176-264В AС</v>
          </cell>
          <cell r="E348">
            <v>0.95</v>
          </cell>
          <cell r="F348" t="str">
            <v>К (концентрированная), 15°</v>
          </cell>
          <cell r="G348">
            <v>67</v>
          </cell>
          <cell r="H348" t="str">
            <v>Samsung LM281</v>
          </cell>
          <cell r="I348">
            <v>756</v>
          </cell>
          <cell r="J348" t="str">
            <v>795x320x135</v>
          </cell>
          <cell r="K348" t="e">
            <v>#N/A</v>
          </cell>
          <cell r="L348" t="e">
            <v>#N/A</v>
          </cell>
          <cell r="M348" t="e">
            <v>#N/A</v>
          </cell>
          <cell r="N348" t="str">
            <v>Экструдированный алюминиевый профиль (анодированный), вторичная оптика из акрила (ПММА) с  силиконовой прокладкой</v>
          </cell>
          <cell r="O348" t="str">
            <v xml:space="preserve"> -60°...+50° С</v>
          </cell>
          <cell r="P348" t="str">
            <v>100 000 ч</v>
          </cell>
          <cell r="Q348" t="str">
            <v>5000К</v>
          </cell>
          <cell r="R348" t="str">
            <v>3 года</v>
          </cell>
          <cell r="T348">
            <v>0</v>
          </cell>
          <cell r="U348">
            <v>14685</v>
          </cell>
          <cell r="V348">
            <v>16155</v>
          </cell>
          <cell r="W348">
            <v>21000</v>
          </cell>
          <cell r="X348">
            <v>23100</v>
          </cell>
          <cell r="Y348">
            <v>0</v>
          </cell>
          <cell r="Z348">
            <v>0</v>
          </cell>
          <cell r="AA348">
            <v>0</v>
          </cell>
          <cell r="AB348">
            <v>11065</v>
          </cell>
        </row>
        <row r="349">
          <cell r="A349" t="str">
            <v>VRN-LPE15-267T-A50K67-K</v>
          </cell>
          <cell r="B349" t="str">
            <v>267</v>
          </cell>
          <cell r="C349">
            <v>37380</v>
          </cell>
          <cell r="D349" t="str">
            <v>176-264В AС</v>
          </cell>
          <cell r="E349">
            <v>0.95</v>
          </cell>
          <cell r="F349" t="str">
            <v>К (концентрированная), 15°</v>
          </cell>
          <cell r="G349">
            <v>67</v>
          </cell>
          <cell r="H349" t="str">
            <v>Samsung LM281</v>
          </cell>
          <cell r="I349">
            <v>756</v>
          </cell>
          <cell r="J349" t="str">
            <v>795x320x120</v>
          </cell>
          <cell r="K349" t="e">
            <v>#N/A</v>
          </cell>
          <cell r="L349" t="e">
            <v>#N/A</v>
          </cell>
          <cell r="M349" t="e">
            <v>#N/A</v>
          </cell>
          <cell r="N349" t="str">
            <v>Экструдированный алюминиевый профиль (анодированный), вторичная оптика из акрила (ПММА) с  силиконовой прокладкой</v>
          </cell>
          <cell r="O349" t="str">
            <v xml:space="preserve"> -60°...+50° С</v>
          </cell>
          <cell r="P349" t="str">
            <v>100 000 ч</v>
          </cell>
          <cell r="Q349" t="str">
            <v>5000К</v>
          </cell>
          <cell r="R349" t="str">
            <v>3 года</v>
          </cell>
          <cell r="T349">
            <v>0</v>
          </cell>
          <cell r="U349">
            <v>14685</v>
          </cell>
          <cell r="V349">
            <v>16155</v>
          </cell>
          <cell r="W349">
            <v>21000</v>
          </cell>
          <cell r="X349">
            <v>23100</v>
          </cell>
          <cell r="Y349">
            <v>0</v>
          </cell>
          <cell r="Z349">
            <v>0</v>
          </cell>
          <cell r="AA349">
            <v>0</v>
          </cell>
          <cell r="AB349">
            <v>11066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</row>
        <row r="351">
          <cell r="A351" t="str">
            <v>VRN-LPE27-81T-A50K67-U</v>
          </cell>
          <cell r="B351" t="str">
            <v>81</v>
          </cell>
          <cell r="C351">
            <v>11340</v>
          </cell>
          <cell r="D351" t="str">
            <v>176-264В AС</v>
          </cell>
          <cell r="E351">
            <v>0.95</v>
          </cell>
          <cell r="F351" t="str">
            <v>К (концентрированная), 27°</v>
          </cell>
          <cell r="G351">
            <v>67</v>
          </cell>
          <cell r="H351" t="str">
            <v>Samsung LH351</v>
          </cell>
          <cell r="I351">
            <v>36</v>
          </cell>
          <cell r="J351" t="str">
            <v>235х320х135</v>
          </cell>
          <cell r="K351" t="e">
            <v>#N/A</v>
          </cell>
          <cell r="L351" t="e">
            <v>#N/A</v>
          </cell>
          <cell r="M351" t="e">
            <v>#N/A</v>
          </cell>
          <cell r="N351" t="str">
            <v>Экструдированный алюминиевый профиль (анодированный), вторичная оптика из акрила (ПММА) с  силиконовой прокладкой</v>
          </cell>
          <cell r="O351" t="str">
            <v xml:space="preserve"> -60°...+50° С</v>
          </cell>
          <cell r="P351" t="str">
            <v>100 000 ч</v>
          </cell>
          <cell r="Q351" t="str">
            <v>5000К</v>
          </cell>
          <cell r="R351" t="str">
            <v>3 года</v>
          </cell>
          <cell r="T351">
            <v>0</v>
          </cell>
          <cell r="U351">
            <v>5610</v>
          </cell>
          <cell r="V351">
            <v>6170</v>
          </cell>
          <cell r="W351">
            <v>8020</v>
          </cell>
          <cell r="X351">
            <v>8820</v>
          </cell>
          <cell r="Y351">
            <v>0</v>
          </cell>
          <cell r="Z351">
            <v>0</v>
          </cell>
          <cell r="AA351">
            <v>0</v>
          </cell>
          <cell r="AB351">
            <v>11115</v>
          </cell>
        </row>
        <row r="352">
          <cell r="A352" t="str">
            <v>VRN-LPE27-81T-A50K67-K</v>
          </cell>
          <cell r="B352" t="str">
            <v>81</v>
          </cell>
          <cell r="C352">
            <v>11340</v>
          </cell>
          <cell r="D352" t="str">
            <v>176-264В AС</v>
          </cell>
          <cell r="E352">
            <v>0.95</v>
          </cell>
          <cell r="F352" t="str">
            <v>К (концентрированная), 27°</v>
          </cell>
          <cell r="G352">
            <v>67</v>
          </cell>
          <cell r="H352" t="str">
            <v>Samsung LH351</v>
          </cell>
          <cell r="I352">
            <v>36</v>
          </cell>
          <cell r="J352" t="str">
            <v>235х320х120</v>
          </cell>
          <cell r="K352" t="e">
            <v>#N/A</v>
          </cell>
          <cell r="L352" t="e">
            <v>#N/A</v>
          </cell>
          <cell r="M352" t="e">
            <v>#N/A</v>
          </cell>
          <cell r="N352" t="str">
            <v>Экструдированный алюминиевый профиль (анодированный), вторичная оптика из акрила (ПММА) с  силиконовой прокладкой</v>
          </cell>
          <cell r="O352" t="str">
            <v xml:space="preserve"> -60°...+50° С</v>
          </cell>
          <cell r="P352" t="str">
            <v>100 000 ч</v>
          </cell>
          <cell r="Q352" t="str">
            <v>5000К</v>
          </cell>
          <cell r="R352" t="str">
            <v>3 года</v>
          </cell>
          <cell r="T352">
            <v>0</v>
          </cell>
          <cell r="U352">
            <v>5610</v>
          </cell>
          <cell r="V352">
            <v>6170</v>
          </cell>
          <cell r="W352">
            <v>8020</v>
          </cell>
          <cell r="X352">
            <v>8820</v>
          </cell>
          <cell r="Y352">
            <v>0</v>
          </cell>
          <cell r="Z352">
            <v>0</v>
          </cell>
          <cell r="AA352">
            <v>0</v>
          </cell>
          <cell r="AB352">
            <v>11116</v>
          </cell>
        </row>
        <row r="353">
          <cell r="A353" t="str">
            <v>VRN-LPE30-96T-A50K67-U</v>
          </cell>
          <cell r="B353" t="str">
            <v>96</v>
          </cell>
          <cell r="C353">
            <v>13440</v>
          </cell>
          <cell r="D353" t="str">
            <v>176-264В AС</v>
          </cell>
          <cell r="E353">
            <v>0.95</v>
          </cell>
          <cell r="F353" t="str">
            <v>К (концентрированная), 30°</v>
          </cell>
          <cell r="G353">
            <v>67</v>
          </cell>
          <cell r="H353" t="str">
            <v>Samsung LM281</v>
          </cell>
          <cell r="I353">
            <v>252</v>
          </cell>
          <cell r="J353" t="str">
            <v>285x320x135</v>
          </cell>
          <cell r="K353" t="e">
            <v>#N/A</v>
          </cell>
          <cell r="L353" t="e">
            <v>#N/A</v>
          </cell>
          <cell r="M353" t="e">
            <v>#N/A</v>
          </cell>
          <cell r="N353" t="str">
            <v>Экструдированный алюминиевый профиль (анодированный), вторичная оптика из акрила (ПММА) с  силиконовой прокладкой</v>
          </cell>
          <cell r="O353" t="str">
            <v xml:space="preserve"> -60°...+50° С</v>
          </cell>
          <cell r="P353" t="str">
            <v>100 000 ч</v>
          </cell>
          <cell r="Q353" t="str">
            <v>5000К</v>
          </cell>
          <cell r="R353" t="str">
            <v>3 года</v>
          </cell>
          <cell r="T353">
            <v>0</v>
          </cell>
          <cell r="U353">
            <v>6600</v>
          </cell>
          <cell r="V353">
            <v>7260</v>
          </cell>
          <cell r="W353">
            <v>9440</v>
          </cell>
          <cell r="X353">
            <v>10385</v>
          </cell>
          <cell r="Y353">
            <v>0</v>
          </cell>
          <cell r="Z353">
            <v>0</v>
          </cell>
          <cell r="AA353">
            <v>0</v>
          </cell>
          <cell r="AB353">
            <v>11069</v>
          </cell>
        </row>
        <row r="354">
          <cell r="A354" t="str">
            <v>VRN-LPE30-96T-A50K67-K</v>
          </cell>
          <cell r="B354" t="str">
            <v>96</v>
          </cell>
          <cell r="C354">
            <v>13440</v>
          </cell>
          <cell r="D354" t="str">
            <v>176-264В AС</v>
          </cell>
          <cell r="E354">
            <v>0.95</v>
          </cell>
          <cell r="F354" t="str">
            <v>К (концентрированная), 30°</v>
          </cell>
          <cell r="G354">
            <v>67</v>
          </cell>
          <cell r="H354" t="str">
            <v>Samsung LM281</v>
          </cell>
          <cell r="I354">
            <v>252</v>
          </cell>
          <cell r="J354" t="str">
            <v>285x320x120</v>
          </cell>
          <cell r="K354" t="e">
            <v>#N/A</v>
          </cell>
          <cell r="L354" t="e">
            <v>#N/A</v>
          </cell>
          <cell r="M354" t="e">
            <v>#N/A</v>
          </cell>
          <cell r="N354" t="str">
            <v>Экструдированный алюминиевый профиль (анодированный), вторичная оптика из акрила (ПММА) с  силиконовой прокладкой</v>
          </cell>
          <cell r="O354" t="str">
            <v xml:space="preserve"> -60°...+50° С</v>
          </cell>
          <cell r="P354" t="str">
            <v>100 000 ч</v>
          </cell>
          <cell r="Q354" t="str">
            <v>5000К</v>
          </cell>
          <cell r="R354" t="str">
            <v>3 года</v>
          </cell>
          <cell r="T354">
            <v>0</v>
          </cell>
          <cell r="U354">
            <v>6600</v>
          </cell>
          <cell r="V354">
            <v>7260</v>
          </cell>
          <cell r="W354">
            <v>9440</v>
          </cell>
          <cell r="X354">
            <v>10385</v>
          </cell>
          <cell r="Y354">
            <v>0</v>
          </cell>
          <cell r="Z354">
            <v>0</v>
          </cell>
          <cell r="AA354">
            <v>0</v>
          </cell>
          <cell r="AB354">
            <v>11070</v>
          </cell>
        </row>
        <row r="355">
          <cell r="A355" t="str">
            <v>VRN-LPE27-159T-A50K67-U</v>
          </cell>
          <cell r="B355" t="str">
            <v>159</v>
          </cell>
          <cell r="C355">
            <v>22260</v>
          </cell>
          <cell r="D355" t="str">
            <v>176-264В AС</v>
          </cell>
          <cell r="E355">
            <v>0.95</v>
          </cell>
          <cell r="F355" t="str">
            <v>К (концентрированная), 27°</v>
          </cell>
          <cell r="G355">
            <v>67</v>
          </cell>
          <cell r="H355" t="str">
            <v>Samsung LH351</v>
          </cell>
          <cell r="I355">
            <v>72</v>
          </cell>
          <cell r="J355" t="str">
            <v>385x320x135</v>
          </cell>
          <cell r="K355" t="e">
            <v>#N/A</v>
          </cell>
          <cell r="L355" t="e">
            <v>#N/A</v>
          </cell>
          <cell r="M355" t="e">
            <v>#N/A</v>
          </cell>
          <cell r="N355" t="str">
            <v>Экструдированный алюминиевый профиль (анодированный), вторичная оптика из акрила (ПММА) с  силиконовой прокладкой</v>
          </cell>
          <cell r="O355" t="str">
            <v xml:space="preserve"> -60°...+50° С</v>
          </cell>
          <cell r="P355" t="str">
            <v>100 000 ч</v>
          </cell>
          <cell r="Q355" t="str">
            <v>5000К</v>
          </cell>
          <cell r="R355" t="str">
            <v>3 года</v>
          </cell>
          <cell r="T355">
            <v>0</v>
          </cell>
          <cell r="U355">
            <v>9000</v>
          </cell>
          <cell r="V355">
            <v>9900</v>
          </cell>
          <cell r="W355">
            <v>12870</v>
          </cell>
          <cell r="X355">
            <v>14155</v>
          </cell>
          <cell r="Y355">
            <v>0</v>
          </cell>
          <cell r="Z355">
            <v>0</v>
          </cell>
          <cell r="AA355">
            <v>0</v>
          </cell>
          <cell r="AB355">
            <v>11117</v>
          </cell>
        </row>
        <row r="356">
          <cell r="A356" t="str">
            <v>VRN-LPE27-159T-A50K67-K</v>
          </cell>
          <cell r="B356" t="str">
            <v>159</v>
          </cell>
          <cell r="C356">
            <v>22260</v>
          </cell>
          <cell r="D356" t="str">
            <v>176-264В AС</v>
          </cell>
          <cell r="E356">
            <v>0.95</v>
          </cell>
          <cell r="F356" t="str">
            <v>К (концентрированная), 27°</v>
          </cell>
          <cell r="G356">
            <v>67</v>
          </cell>
          <cell r="H356" t="str">
            <v>Samsung LH351</v>
          </cell>
          <cell r="I356">
            <v>72</v>
          </cell>
          <cell r="J356" t="str">
            <v>385x320x120</v>
          </cell>
          <cell r="K356" t="e">
            <v>#N/A</v>
          </cell>
          <cell r="L356" t="e">
            <v>#N/A</v>
          </cell>
          <cell r="M356" t="e">
            <v>#N/A</v>
          </cell>
          <cell r="N356" t="str">
            <v>Экструдированный алюминиевый профиль (анодированный), вторичная оптика из акрила (ПММА) с  силиконовой прокладкой</v>
          </cell>
          <cell r="O356" t="str">
            <v xml:space="preserve"> -60°...+50° С</v>
          </cell>
          <cell r="P356" t="str">
            <v>100 000 ч</v>
          </cell>
          <cell r="Q356" t="str">
            <v>5000К</v>
          </cell>
          <cell r="R356" t="str">
            <v>3 года</v>
          </cell>
          <cell r="T356">
            <v>0</v>
          </cell>
          <cell r="U356">
            <v>9000</v>
          </cell>
          <cell r="V356">
            <v>9900</v>
          </cell>
          <cell r="W356">
            <v>12870</v>
          </cell>
          <cell r="X356">
            <v>14155</v>
          </cell>
          <cell r="Y356">
            <v>0</v>
          </cell>
          <cell r="Z356">
            <v>0</v>
          </cell>
          <cell r="AA356">
            <v>0</v>
          </cell>
          <cell r="AB356">
            <v>11118</v>
          </cell>
        </row>
        <row r="357">
          <cell r="A357" t="str">
            <v>VRN-LPE30-192T-A50K67-U</v>
          </cell>
          <cell r="B357" t="str">
            <v>192</v>
          </cell>
          <cell r="C357">
            <v>26880</v>
          </cell>
          <cell r="D357" t="str">
            <v>176-264В AС</v>
          </cell>
          <cell r="E357">
            <v>0.95</v>
          </cell>
          <cell r="F357" t="str">
            <v>К (концентрированная), 30°</v>
          </cell>
          <cell r="G357">
            <v>67</v>
          </cell>
          <cell r="H357" t="str">
            <v>Samsung LM281</v>
          </cell>
          <cell r="I357">
            <v>504</v>
          </cell>
          <cell r="J357" t="str">
            <v>540x320x135</v>
          </cell>
          <cell r="K357" t="e">
            <v>#N/A</v>
          </cell>
          <cell r="L357" t="e">
            <v>#N/A</v>
          </cell>
          <cell r="M357" t="e">
            <v>#N/A</v>
          </cell>
          <cell r="N357" t="str">
            <v>Экструдированный алюминиевый профиль (анодированный), вторичная оптика из акрила (ПММА) с  силиконовой прокладкой</v>
          </cell>
          <cell r="O357" t="str">
            <v xml:space="preserve"> -60°...+50° С</v>
          </cell>
          <cell r="P357" t="str">
            <v>100 000 ч</v>
          </cell>
          <cell r="Q357" t="str">
            <v>5000К</v>
          </cell>
          <cell r="R357" t="str">
            <v>3 года</v>
          </cell>
          <cell r="T357">
            <v>0</v>
          </cell>
          <cell r="U357">
            <v>9570</v>
          </cell>
          <cell r="V357">
            <v>10525</v>
          </cell>
          <cell r="W357">
            <v>13685</v>
          </cell>
          <cell r="X357">
            <v>15055</v>
          </cell>
          <cell r="Y357">
            <v>0</v>
          </cell>
          <cell r="Z357">
            <v>0</v>
          </cell>
          <cell r="AA357">
            <v>0</v>
          </cell>
          <cell r="AB357">
            <v>11073</v>
          </cell>
        </row>
        <row r="358">
          <cell r="A358" t="str">
            <v>VRN-LPE30-192T-A50K67-K</v>
          </cell>
          <cell r="B358" t="str">
            <v>192</v>
          </cell>
          <cell r="C358">
            <v>26880</v>
          </cell>
          <cell r="D358" t="str">
            <v>176-264В AС</v>
          </cell>
          <cell r="E358">
            <v>0.95</v>
          </cell>
          <cell r="F358" t="str">
            <v>К (концентрированная), 30°</v>
          </cell>
          <cell r="G358">
            <v>67</v>
          </cell>
          <cell r="H358" t="str">
            <v>Samsung LM281</v>
          </cell>
          <cell r="I358">
            <v>504</v>
          </cell>
          <cell r="J358" t="str">
            <v>540x320x120</v>
          </cell>
          <cell r="K358" t="e">
            <v>#N/A</v>
          </cell>
          <cell r="L358" t="e">
            <v>#N/A</v>
          </cell>
          <cell r="M358" t="e">
            <v>#N/A</v>
          </cell>
          <cell r="N358" t="str">
            <v>Экструдированный алюминиевый профиль (анодированный), вторичная оптика из акрила (ПММА) с  силиконовой прокладкой</v>
          </cell>
          <cell r="O358" t="str">
            <v xml:space="preserve"> -60°...+50° С</v>
          </cell>
          <cell r="P358" t="str">
            <v>100 000 ч</v>
          </cell>
          <cell r="Q358" t="str">
            <v>5000К</v>
          </cell>
          <cell r="R358" t="str">
            <v>3 года</v>
          </cell>
          <cell r="T358">
            <v>0</v>
          </cell>
          <cell r="U358">
            <v>9570</v>
          </cell>
          <cell r="V358">
            <v>10525</v>
          </cell>
          <cell r="W358">
            <v>13685</v>
          </cell>
          <cell r="X358">
            <v>15055</v>
          </cell>
          <cell r="Y358">
            <v>0</v>
          </cell>
          <cell r="Z358">
            <v>0</v>
          </cell>
          <cell r="AA358">
            <v>0</v>
          </cell>
          <cell r="AB358">
            <v>11074</v>
          </cell>
        </row>
        <row r="359">
          <cell r="A359" t="str">
            <v>VRN-LPE27-237T-A50K67-U</v>
          </cell>
          <cell r="B359" t="str">
            <v>237</v>
          </cell>
          <cell r="C359">
            <v>33180</v>
          </cell>
          <cell r="D359" t="str">
            <v>176-264В AС</v>
          </cell>
          <cell r="E359">
            <v>0.95</v>
          </cell>
          <cell r="F359" t="str">
            <v>К (концентрированная), 27°</v>
          </cell>
          <cell r="G359">
            <v>67</v>
          </cell>
          <cell r="H359" t="str">
            <v>Samsung LH351</v>
          </cell>
          <cell r="I359">
            <v>108</v>
          </cell>
          <cell r="J359" t="str">
            <v>560х320х135</v>
          </cell>
          <cell r="K359" t="e">
            <v>#N/A</v>
          </cell>
          <cell r="L359" t="e">
            <v>#N/A</v>
          </cell>
          <cell r="M359" t="e">
            <v>#N/A</v>
          </cell>
          <cell r="N359" t="str">
            <v>Экструдированный алюминиевый профиль (анодированный), вторичная оптика из акрила (ПММА) с  силиконовой прокладкой</v>
          </cell>
          <cell r="O359" t="str">
            <v xml:space="preserve"> -60°...+50° С</v>
          </cell>
          <cell r="P359" t="str">
            <v>100 000 ч</v>
          </cell>
          <cell r="Q359" t="str">
            <v>5000К</v>
          </cell>
          <cell r="R359" t="str">
            <v>3 года</v>
          </cell>
          <cell r="T359">
            <v>0</v>
          </cell>
          <cell r="U359">
            <v>13650</v>
          </cell>
          <cell r="V359">
            <v>15015</v>
          </cell>
          <cell r="W359">
            <v>19520</v>
          </cell>
          <cell r="X359">
            <v>21470</v>
          </cell>
          <cell r="Y359">
            <v>0</v>
          </cell>
          <cell r="Z359">
            <v>0</v>
          </cell>
          <cell r="AA359">
            <v>0</v>
          </cell>
          <cell r="AB359">
            <v>11119</v>
          </cell>
        </row>
        <row r="360">
          <cell r="A360" t="str">
            <v>VRN-LPE27-237T-A50K67-K</v>
          </cell>
          <cell r="B360" t="str">
            <v>237</v>
          </cell>
          <cell r="C360">
            <v>33180</v>
          </cell>
          <cell r="D360" t="str">
            <v>176-264В AС</v>
          </cell>
          <cell r="E360">
            <v>0.95</v>
          </cell>
          <cell r="F360" t="str">
            <v>К (концентрированная), 27°</v>
          </cell>
          <cell r="G360">
            <v>67</v>
          </cell>
          <cell r="H360" t="str">
            <v>Samsung LH351</v>
          </cell>
          <cell r="I360">
            <v>108</v>
          </cell>
          <cell r="J360" t="str">
            <v>560х320х120</v>
          </cell>
          <cell r="K360" t="e">
            <v>#N/A</v>
          </cell>
          <cell r="L360" t="e">
            <v>#N/A</v>
          </cell>
          <cell r="M360" t="e">
            <v>#N/A</v>
          </cell>
          <cell r="N360" t="str">
            <v>Экструдированный алюминиевый профиль (анодированный), вторичная оптика из акрила (ПММА) с  силиконовой прокладкой</v>
          </cell>
          <cell r="O360" t="str">
            <v xml:space="preserve"> -60°...+50° С</v>
          </cell>
          <cell r="P360" t="str">
            <v>100 000 ч</v>
          </cell>
          <cell r="Q360" t="str">
            <v>5000К</v>
          </cell>
          <cell r="R360" t="str">
            <v>3 года</v>
          </cell>
          <cell r="T360">
            <v>0</v>
          </cell>
          <cell r="U360">
            <v>13650</v>
          </cell>
          <cell r="V360">
            <v>15015</v>
          </cell>
          <cell r="W360">
            <v>19520</v>
          </cell>
          <cell r="X360">
            <v>21470</v>
          </cell>
          <cell r="Y360">
            <v>0</v>
          </cell>
          <cell r="Z360">
            <v>0</v>
          </cell>
          <cell r="AA360">
            <v>0</v>
          </cell>
          <cell r="AB360">
            <v>11120</v>
          </cell>
        </row>
        <row r="361">
          <cell r="A361" t="str">
            <v>VRN-LPE30-267T-A50K67-U</v>
          </cell>
          <cell r="B361" t="str">
            <v>267</v>
          </cell>
          <cell r="C361">
            <v>37380</v>
          </cell>
          <cell r="D361" t="str">
            <v>176-264В AС</v>
          </cell>
          <cell r="E361">
            <v>0.95</v>
          </cell>
          <cell r="F361" t="str">
            <v>К (концентрированная), 30°</v>
          </cell>
          <cell r="G361">
            <v>67</v>
          </cell>
          <cell r="H361" t="str">
            <v>Samsung LM281</v>
          </cell>
          <cell r="I361">
            <v>756</v>
          </cell>
          <cell r="J361" t="str">
            <v>795x320x135</v>
          </cell>
          <cell r="K361" t="e">
            <v>#N/A</v>
          </cell>
          <cell r="L361" t="e">
            <v>#N/A</v>
          </cell>
          <cell r="M361" t="e">
            <v>#N/A</v>
          </cell>
          <cell r="N361" t="str">
            <v>Экструдированный алюминиевый профиль (анодированный), вторичная оптика из акрила (ПММА) с  силиконовой прокладкой</v>
          </cell>
          <cell r="O361" t="str">
            <v xml:space="preserve"> -60°...+50° С</v>
          </cell>
          <cell r="P361" t="str">
            <v>100 000 ч</v>
          </cell>
          <cell r="Q361" t="str">
            <v>5000К</v>
          </cell>
          <cell r="R361" t="str">
            <v>3 года</v>
          </cell>
          <cell r="T361">
            <v>0</v>
          </cell>
          <cell r="U361">
            <v>14685</v>
          </cell>
          <cell r="V361">
            <v>16155</v>
          </cell>
          <cell r="W361">
            <v>21000</v>
          </cell>
          <cell r="X361">
            <v>23100</v>
          </cell>
          <cell r="Y361">
            <v>0</v>
          </cell>
          <cell r="Z361">
            <v>0</v>
          </cell>
          <cell r="AA361">
            <v>0</v>
          </cell>
          <cell r="AB361">
            <v>11077</v>
          </cell>
        </row>
        <row r="362">
          <cell r="A362" t="str">
            <v>VRN-LPE30-267T-A50K67-K</v>
          </cell>
          <cell r="B362" t="str">
            <v>267</v>
          </cell>
          <cell r="C362">
            <v>37380</v>
          </cell>
          <cell r="D362" t="str">
            <v>176-264В AС</v>
          </cell>
          <cell r="E362">
            <v>0.95</v>
          </cell>
          <cell r="F362" t="str">
            <v>К (концентрированная), 30°</v>
          </cell>
          <cell r="G362">
            <v>67</v>
          </cell>
          <cell r="H362" t="str">
            <v>Samsung LM281</v>
          </cell>
          <cell r="I362">
            <v>756</v>
          </cell>
          <cell r="J362" t="str">
            <v>795x320x120</v>
          </cell>
          <cell r="K362" t="e">
            <v>#N/A</v>
          </cell>
          <cell r="L362" t="e">
            <v>#N/A</v>
          </cell>
          <cell r="M362" t="e">
            <v>#N/A</v>
          </cell>
          <cell r="N362" t="str">
            <v>Экструдированный алюминиевый профиль (анодированный), вторичная оптика из акрила (ПММА) с  силиконовой прокладкой</v>
          </cell>
          <cell r="O362" t="str">
            <v xml:space="preserve"> -60°...+50° С</v>
          </cell>
          <cell r="P362" t="str">
            <v>100 000 ч</v>
          </cell>
          <cell r="Q362" t="str">
            <v>5000К</v>
          </cell>
          <cell r="R362" t="str">
            <v>3 года</v>
          </cell>
          <cell r="T362">
            <v>0</v>
          </cell>
          <cell r="U362">
            <v>14685</v>
          </cell>
          <cell r="V362">
            <v>16155</v>
          </cell>
          <cell r="W362">
            <v>21000</v>
          </cell>
          <cell r="X362">
            <v>23100</v>
          </cell>
          <cell r="Y362">
            <v>0</v>
          </cell>
          <cell r="Z362">
            <v>0</v>
          </cell>
          <cell r="AA362">
            <v>0</v>
          </cell>
          <cell r="AB362">
            <v>11078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</row>
        <row r="364">
          <cell r="A364" t="str">
            <v>VRN-LPE58-81T-A50K67-U</v>
          </cell>
          <cell r="B364" t="str">
            <v>81</v>
          </cell>
          <cell r="C364">
            <v>11340</v>
          </cell>
          <cell r="D364" t="str">
            <v>176-264В AС</v>
          </cell>
          <cell r="E364">
            <v>0.95</v>
          </cell>
          <cell r="F364" t="str">
            <v>Г (глубокая), 58°</v>
          </cell>
          <cell r="G364">
            <v>67</v>
          </cell>
          <cell r="H364" t="str">
            <v>Samsung LH351</v>
          </cell>
          <cell r="I364">
            <v>36</v>
          </cell>
          <cell r="J364" t="str">
            <v>235х320х135</v>
          </cell>
          <cell r="K364" t="e">
            <v>#N/A</v>
          </cell>
          <cell r="L364" t="e">
            <v>#N/A</v>
          </cell>
          <cell r="M364" t="e">
            <v>#N/A</v>
          </cell>
          <cell r="N364" t="str">
            <v>Экструдированный алюминиевый профиль (анодированный), вторичная оптика из акрила (ПММА) с  силиконовой прокладкой</v>
          </cell>
          <cell r="O364" t="str">
            <v xml:space="preserve"> -60°...+50° С</v>
          </cell>
          <cell r="P364" t="str">
            <v>100 000 ч</v>
          </cell>
          <cell r="Q364" t="str">
            <v>5000К</v>
          </cell>
          <cell r="R364" t="str">
            <v>3 года</v>
          </cell>
          <cell r="S364">
            <v>0</v>
          </cell>
          <cell r="T364">
            <v>0</v>
          </cell>
          <cell r="U364">
            <v>5610</v>
          </cell>
          <cell r="V364">
            <v>6170</v>
          </cell>
          <cell r="W364">
            <v>8020</v>
          </cell>
          <cell r="X364">
            <v>8820</v>
          </cell>
          <cell r="Y364">
            <v>0</v>
          </cell>
          <cell r="Z364">
            <v>0</v>
          </cell>
          <cell r="AA364">
            <v>0</v>
          </cell>
          <cell r="AB364">
            <v>11121</v>
          </cell>
        </row>
        <row r="365">
          <cell r="A365" t="str">
            <v>VRN-LPE58-81T-A50K67-K</v>
          </cell>
          <cell r="B365" t="str">
            <v>81</v>
          </cell>
          <cell r="C365">
            <v>11340</v>
          </cell>
          <cell r="D365" t="str">
            <v>176-264В AС</v>
          </cell>
          <cell r="E365">
            <v>0.95</v>
          </cell>
          <cell r="F365" t="str">
            <v>Г (глубокая), 58°</v>
          </cell>
          <cell r="G365">
            <v>67</v>
          </cell>
          <cell r="H365" t="str">
            <v>Samsung LH351</v>
          </cell>
          <cell r="I365">
            <v>36</v>
          </cell>
          <cell r="J365" t="str">
            <v>235х320х120</v>
          </cell>
          <cell r="K365" t="e">
            <v>#N/A</v>
          </cell>
          <cell r="L365" t="e">
            <v>#N/A</v>
          </cell>
          <cell r="M365" t="e">
            <v>#N/A</v>
          </cell>
          <cell r="N365" t="str">
            <v>Экструдированный алюминиевый профиль (анодированный), вторичная оптика из акрила (ПММА) с  силиконовой прокладкой</v>
          </cell>
          <cell r="O365" t="str">
            <v xml:space="preserve"> -60°...+50° С</v>
          </cell>
          <cell r="P365" t="str">
            <v>100 000 ч</v>
          </cell>
          <cell r="Q365" t="str">
            <v>5000К</v>
          </cell>
          <cell r="R365" t="str">
            <v>3 года</v>
          </cell>
          <cell r="S365">
            <v>0</v>
          </cell>
          <cell r="T365">
            <v>0</v>
          </cell>
          <cell r="U365">
            <v>5610</v>
          </cell>
          <cell r="V365">
            <v>6170</v>
          </cell>
          <cell r="W365">
            <v>8020</v>
          </cell>
          <cell r="X365">
            <v>8820</v>
          </cell>
          <cell r="Y365">
            <v>0</v>
          </cell>
          <cell r="Z365">
            <v>0</v>
          </cell>
          <cell r="AA365">
            <v>0</v>
          </cell>
          <cell r="AB365">
            <v>11122</v>
          </cell>
        </row>
        <row r="366">
          <cell r="A366" t="str">
            <v>VRN-LPE60-96T-A50K67-U</v>
          </cell>
          <cell r="B366" t="str">
            <v>96</v>
          </cell>
          <cell r="C366">
            <v>13440</v>
          </cell>
          <cell r="D366" t="str">
            <v>176-264В AС</v>
          </cell>
          <cell r="E366">
            <v>0.95</v>
          </cell>
          <cell r="F366" t="str">
            <v>Г (глубокая), 60°</v>
          </cell>
          <cell r="G366">
            <v>67</v>
          </cell>
          <cell r="H366" t="str">
            <v>Samsung LM281</v>
          </cell>
          <cell r="I366">
            <v>252</v>
          </cell>
          <cell r="J366" t="str">
            <v>385x320x135</v>
          </cell>
          <cell r="K366" t="e">
            <v>#N/A</v>
          </cell>
          <cell r="L366" t="e">
            <v>#N/A</v>
          </cell>
          <cell r="M366" t="e">
            <v>#N/A</v>
          </cell>
          <cell r="N366" t="str">
            <v>Экструдированный алюминиевый профиль (анодированный), вторичная оптика из акрила (ПММА) с  силиконовой прокладкой</v>
          </cell>
          <cell r="O366" t="str">
            <v xml:space="preserve"> -60°...+50° С</v>
          </cell>
          <cell r="P366" t="str">
            <v>100 000 ч</v>
          </cell>
          <cell r="Q366" t="str">
            <v>5000К</v>
          </cell>
          <cell r="R366" t="str">
            <v>3 года</v>
          </cell>
          <cell r="S366">
            <v>0</v>
          </cell>
          <cell r="T366">
            <v>0</v>
          </cell>
          <cell r="U366">
            <v>6600</v>
          </cell>
          <cell r="V366">
            <v>7260</v>
          </cell>
          <cell r="W366">
            <v>9440</v>
          </cell>
          <cell r="X366">
            <v>10385</v>
          </cell>
          <cell r="Y366">
            <v>0</v>
          </cell>
          <cell r="Z366">
            <v>0</v>
          </cell>
          <cell r="AA366">
            <v>0</v>
          </cell>
          <cell r="AB366">
            <v>11081</v>
          </cell>
        </row>
        <row r="367">
          <cell r="A367" t="str">
            <v>VRN-LPE60-96T-A50K67-K</v>
          </cell>
          <cell r="B367" t="str">
            <v>96</v>
          </cell>
          <cell r="C367">
            <v>13440</v>
          </cell>
          <cell r="D367" t="str">
            <v>176-264В AС</v>
          </cell>
          <cell r="E367">
            <v>0.95</v>
          </cell>
          <cell r="F367" t="str">
            <v>Г (глубокая), 60°</v>
          </cell>
          <cell r="G367">
            <v>67</v>
          </cell>
          <cell r="H367" t="str">
            <v>Samsung LM281</v>
          </cell>
          <cell r="I367">
            <v>252</v>
          </cell>
          <cell r="J367" t="str">
            <v>385x320x120</v>
          </cell>
          <cell r="K367" t="e">
            <v>#N/A</v>
          </cell>
          <cell r="L367" t="e">
            <v>#N/A</v>
          </cell>
          <cell r="M367" t="e">
            <v>#N/A</v>
          </cell>
          <cell r="N367" t="str">
            <v>Экструдированный алюминиевый профиль (анодированный), вторичная оптика из акрила (ПММА) с  силиконовой прокладкой</v>
          </cell>
          <cell r="O367" t="str">
            <v xml:space="preserve"> -60°...+50° С</v>
          </cell>
          <cell r="P367" t="str">
            <v>100 000 ч</v>
          </cell>
          <cell r="Q367" t="str">
            <v>5000К</v>
          </cell>
          <cell r="R367" t="str">
            <v>3 года</v>
          </cell>
          <cell r="S367">
            <v>0</v>
          </cell>
          <cell r="T367">
            <v>0</v>
          </cell>
          <cell r="U367">
            <v>6600</v>
          </cell>
          <cell r="V367">
            <v>7260</v>
          </cell>
          <cell r="W367">
            <v>9440</v>
          </cell>
          <cell r="X367">
            <v>10385</v>
          </cell>
          <cell r="Y367">
            <v>0</v>
          </cell>
          <cell r="Z367">
            <v>0</v>
          </cell>
          <cell r="AA367">
            <v>0</v>
          </cell>
          <cell r="AB367">
            <v>11082</v>
          </cell>
        </row>
        <row r="368">
          <cell r="A368" t="str">
            <v>VRN-LPE58-159T-A50K67-U</v>
          </cell>
          <cell r="B368" t="str">
            <v>159</v>
          </cell>
          <cell r="C368">
            <v>22260</v>
          </cell>
          <cell r="D368" t="str">
            <v>176-264В AС</v>
          </cell>
          <cell r="E368">
            <v>0.95</v>
          </cell>
          <cell r="F368" t="str">
            <v>Г (глубокая), 58°</v>
          </cell>
          <cell r="G368">
            <v>67</v>
          </cell>
          <cell r="H368" t="str">
            <v>Samsung LH351</v>
          </cell>
          <cell r="I368">
            <v>72</v>
          </cell>
          <cell r="J368" t="str">
            <v>385x320x135</v>
          </cell>
          <cell r="K368" t="e">
            <v>#N/A</v>
          </cell>
          <cell r="L368" t="e">
            <v>#N/A</v>
          </cell>
          <cell r="M368" t="e">
            <v>#N/A</v>
          </cell>
          <cell r="N368" t="str">
            <v>Экструдированный алюминиевый профиль (анодированный), вторичная оптика из акрила (ПММА) с  силиконовой прокладкой</v>
          </cell>
          <cell r="O368" t="str">
            <v xml:space="preserve"> -60°...+50° С</v>
          </cell>
          <cell r="P368" t="str">
            <v>100 000 ч</v>
          </cell>
          <cell r="Q368" t="str">
            <v>5000К</v>
          </cell>
          <cell r="R368" t="str">
            <v>3 года</v>
          </cell>
          <cell r="S368">
            <v>0</v>
          </cell>
          <cell r="T368">
            <v>0</v>
          </cell>
          <cell r="U368">
            <v>9000</v>
          </cell>
          <cell r="V368">
            <v>9900</v>
          </cell>
          <cell r="W368">
            <v>12870</v>
          </cell>
          <cell r="X368">
            <v>14155</v>
          </cell>
          <cell r="Y368">
            <v>0</v>
          </cell>
          <cell r="Z368">
            <v>0</v>
          </cell>
          <cell r="AA368">
            <v>0</v>
          </cell>
          <cell r="AB368">
            <v>11123</v>
          </cell>
        </row>
        <row r="369">
          <cell r="A369" t="str">
            <v>VRN-LPE58-159T-A50K67-K</v>
          </cell>
          <cell r="B369" t="str">
            <v>159</v>
          </cell>
          <cell r="C369">
            <v>22260</v>
          </cell>
          <cell r="D369" t="str">
            <v>176-264В AС</v>
          </cell>
          <cell r="E369">
            <v>0.95</v>
          </cell>
          <cell r="F369" t="str">
            <v>Г (глубокая), 58°</v>
          </cell>
          <cell r="G369">
            <v>67</v>
          </cell>
          <cell r="H369" t="str">
            <v>Samsung LH351</v>
          </cell>
          <cell r="I369">
            <v>72</v>
          </cell>
          <cell r="J369" t="str">
            <v>385x320x120</v>
          </cell>
          <cell r="K369" t="e">
            <v>#N/A</v>
          </cell>
          <cell r="L369" t="e">
            <v>#N/A</v>
          </cell>
          <cell r="M369" t="e">
            <v>#N/A</v>
          </cell>
          <cell r="N369" t="str">
            <v>Экструдированный алюминиевый профиль (анодированный), вторичная оптика из акрила (ПММА) с  силиконовой прокладкой</v>
          </cell>
          <cell r="O369" t="str">
            <v xml:space="preserve"> -60°...+50° С</v>
          </cell>
          <cell r="P369" t="str">
            <v>100 000 ч</v>
          </cell>
          <cell r="Q369" t="str">
            <v>5000К</v>
          </cell>
          <cell r="R369" t="str">
            <v>3 года</v>
          </cell>
          <cell r="S369">
            <v>0</v>
          </cell>
          <cell r="T369">
            <v>0</v>
          </cell>
          <cell r="U369">
            <v>9000</v>
          </cell>
          <cell r="V369">
            <v>9900</v>
          </cell>
          <cell r="W369">
            <v>12870</v>
          </cell>
          <cell r="X369">
            <v>14155</v>
          </cell>
          <cell r="Y369">
            <v>0</v>
          </cell>
          <cell r="Z369">
            <v>0</v>
          </cell>
          <cell r="AA369">
            <v>0</v>
          </cell>
          <cell r="AB369">
            <v>11124</v>
          </cell>
        </row>
        <row r="370">
          <cell r="A370" t="str">
            <v>VRN-LPE60-192T-A50K67-U</v>
          </cell>
          <cell r="B370" t="str">
            <v>192</v>
          </cell>
          <cell r="C370">
            <v>26880</v>
          </cell>
          <cell r="D370" t="str">
            <v>176-264В AС</v>
          </cell>
          <cell r="E370">
            <v>0.95</v>
          </cell>
          <cell r="F370" t="str">
            <v>Г (глубокая), 60°</v>
          </cell>
          <cell r="G370">
            <v>67</v>
          </cell>
          <cell r="H370" t="str">
            <v>Samsung LM281</v>
          </cell>
          <cell r="I370">
            <v>504</v>
          </cell>
          <cell r="J370" t="str">
            <v>540x320x135</v>
          </cell>
          <cell r="K370" t="e">
            <v>#N/A</v>
          </cell>
          <cell r="L370" t="e">
            <v>#N/A</v>
          </cell>
          <cell r="M370" t="e">
            <v>#N/A</v>
          </cell>
          <cell r="N370" t="str">
            <v>Экструдированный алюминиевый профиль (анодированный), вторичная оптика из акрила (ПММА) с  силиконовой прокладкой</v>
          </cell>
          <cell r="O370" t="str">
            <v xml:space="preserve"> -60°...+50° С</v>
          </cell>
          <cell r="P370" t="str">
            <v>100 000 ч</v>
          </cell>
          <cell r="Q370" t="str">
            <v>5000К</v>
          </cell>
          <cell r="R370" t="str">
            <v>3 года</v>
          </cell>
          <cell r="S370">
            <v>0</v>
          </cell>
          <cell r="T370">
            <v>0</v>
          </cell>
          <cell r="U370">
            <v>9570</v>
          </cell>
          <cell r="V370">
            <v>10525</v>
          </cell>
          <cell r="W370">
            <v>13685</v>
          </cell>
          <cell r="X370">
            <v>15055</v>
          </cell>
          <cell r="Y370">
            <v>0</v>
          </cell>
          <cell r="Z370">
            <v>0</v>
          </cell>
          <cell r="AA370">
            <v>0</v>
          </cell>
          <cell r="AB370">
            <v>11085</v>
          </cell>
        </row>
        <row r="371">
          <cell r="A371" t="str">
            <v>VRN-LPE60-192T-A50K67-K</v>
          </cell>
          <cell r="B371" t="str">
            <v>192</v>
          </cell>
          <cell r="C371">
            <v>26880</v>
          </cell>
          <cell r="D371" t="str">
            <v>176-264В AС</v>
          </cell>
          <cell r="E371">
            <v>0.95</v>
          </cell>
          <cell r="F371" t="str">
            <v>Г (глубокая), 60°</v>
          </cell>
          <cell r="G371">
            <v>67</v>
          </cell>
          <cell r="H371" t="str">
            <v>Samsung LM281</v>
          </cell>
          <cell r="I371">
            <v>504</v>
          </cell>
          <cell r="J371" t="str">
            <v>540x320x120</v>
          </cell>
          <cell r="K371" t="e">
            <v>#N/A</v>
          </cell>
          <cell r="L371" t="e">
            <v>#N/A</v>
          </cell>
          <cell r="M371" t="e">
            <v>#N/A</v>
          </cell>
          <cell r="N371" t="str">
            <v>Экструдированный алюминиевый профиль (анодированный), вторичная оптика из акрила (ПММА) с  силиконовой прокладкой</v>
          </cell>
          <cell r="O371" t="str">
            <v xml:space="preserve"> -60°...+50° С</v>
          </cell>
          <cell r="P371" t="str">
            <v>100 000 ч</v>
          </cell>
          <cell r="Q371" t="str">
            <v>5000К</v>
          </cell>
          <cell r="R371" t="str">
            <v>3 года</v>
          </cell>
          <cell r="S371">
            <v>0</v>
          </cell>
          <cell r="T371">
            <v>0</v>
          </cell>
          <cell r="U371">
            <v>9570</v>
          </cell>
          <cell r="V371">
            <v>10525</v>
          </cell>
          <cell r="W371">
            <v>13685</v>
          </cell>
          <cell r="X371">
            <v>15055</v>
          </cell>
          <cell r="Y371">
            <v>0</v>
          </cell>
          <cell r="Z371">
            <v>0</v>
          </cell>
          <cell r="AA371">
            <v>0</v>
          </cell>
          <cell r="AB371">
            <v>11086</v>
          </cell>
        </row>
        <row r="372">
          <cell r="A372" t="str">
            <v>VRN-LPE58-237T-A50K67-U</v>
          </cell>
          <cell r="B372" t="str">
            <v>237</v>
          </cell>
          <cell r="C372">
            <v>33180</v>
          </cell>
          <cell r="D372" t="str">
            <v>176-264В AС</v>
          </cell>
          <cell r="E372">
            <v>0.95</v>
          </cell>
          <cell r="F372" t="str">
            <v>Г (глубокая), 58°</v>
          </cell>
          <cell r="G372">
            <v>67</v>
          </cell>
          <cell r="H372" t="str">
            <v>Samsung LH351</v>
          </cell>
          <cell r="I372">
            <v>108</v>
          </cell>
          <cell r="J372" t="str">
            <v>560х320х135</v>
          </cell>
          <cell r="K372" t="e">
            <v>#N/A</v>
          </cell>
          <cell r="L372" t="e">
            <v>#N/A</v>
          </cell>
          <cell r="M372" t="e">
            <v>#N/A</v>
          </cell>
          <cell r="N372" t="str">
            <v>Экструдированный алюминиевый профиль (анодированный), вторичная оптика из акрила (ПММА) с  силиконовой прокладкой</v>
          </cell>
          <cell r="O372" t="str">
            <v xml:space="preserve"> -60°...+50° С</v>
          </cell>
          <cell r="P372" t="str">
            <v>100 000 ч</v>
          </cell>
          <cell r="Q372" t="str">
            <v>5000К</v>
          </cell>
          <cell r="R372" t="str">
            <v>3 года</v>
          </cell>
          <cell r="S372">
            <v>0</v>
          </cell>
          <cell r="T372">
            <v>0</v>
          </cell>
          <cell r="U372">
            <v>13650</v>
          </cell>
          <cell r="V372">
            <v>15015</v>
          </cell>
          <cell r="W372">
            <v>19520</v>
          </cell>
          <cell r="X372">
            <v>21470</v>
          </cell>
          <cell r="Y372">
            <v>0</v>
          </cell>
          <cell r="Z372">
            <v>0</v>
          </cell>
          <cell r="AA372">
            <v>0</v>
          </cell>
          <cell r="AB372">
            <v>11125</v>
          </cell>
        </row>
        <row r="373">
          <cell r="A373" t="str">
            <v>VRN-LPE58-237T-A50K67-K</v>
          </cell>
          <cell r="B373" t="str">
            <v>237</v>
          </cell>
          <cell r="C373">
            <v>33180</v>
          </cell>
          <cell r="D373" t="str">
            <v>176-264В AС</v>
          </cell>
          <cell r="E373">
            <v>0.95</v>
          </cell>
          <cell r="F373" t="str">
            <v>Г (глубокая), 58°</v>
          </cell>
          <cell r="G373">
            <v>67</v>
          </cell>
          <cell r="H373" t="str">
            <v>Samsung LH351</v>
          </cell>
          <cell r="I373">
            <v>108</v>
          </cell>
          <cell r="J373" t="str">
            <v>560х320х120</v>
          </cell>
          <cell r="K373" t="e">
            <v>#N/A</v>
          </cell>
          <cell r="L373" t="e">
            <v>#N/A</v>
          </cell>
          <cell r="M373" t="e">
            <v>#N/A</v>
          </cell>
          <cell r="N373" t="str">
            <v>Экструдированный алюминиевый профиль (анодированный), вторичная оптика из акрила (ПММА) с  силиконовой прокладкой</v>
          </cell>
          <cell r="O373" t="str">
            <v xml:space="preserve"> -60°...+50° С</v>
          </cell>
          <cell r="P373" t="str">
            <v>100 000 ч</v>
          </cell>
          <cell r="Q373" t="str">
            <v>5000К</v>
          </cell>
          <cell r="R373" t="str">
            <v>3 года</v>
          </cell>
          <cell r="S373">
            <v>0</v>
          </cell>
          <cell r="T373">
            <v>0</v>
          </cell>
          <cell r="U373">
            <v>13650</v>
          </cell>
          <cell r="V373">
            <v>15015</v>
          </cell>
          <cell r="W373">
            <v>19520</v>
          </cell>
          <cell r="X373">
            <v>21470</v>
          </cell>
          <cell r="Y373">
            <v>0</v>
          </cell>
          <cell r="Z373">
            <v>0</v>
          </cell>
          <cell r="AA373">
            <v>0</v>
          </cell>
          <cell r="AB373">
            <v>11126</v>
          </cell>
        </row>
        <row r="374">
          <cell r="A374" t="str">
            <v>VRN-LPE60-267T-A50K67-U</v>
          </cell>
          <cell r="B374" t="str">
            <v>267</v>
          </cell>
          <cell r="C374">
            <v>37380</v>
          </cell>
          <cell r="D374" t="str">
            <v>176-264В AС</v>
          </cell>
          <cell r="E374">
            <v>0.95</v>
          </cell>
          <cell r="F374" t="str">
            <v>Г (глубокая), 60°</v>
          </cell>
          <cell r="G374">
            <v>67</v>
          </cell>
          <cell r="H374" t="str">
            <v>Samsung LM281</v>
          </cell>
          <cell r="I374">
            <v>756</v>
          </cell>
          <cell r="J374" t="str">
            <v>795x320x135</v>
          </cell>
          <cell r="K374" t="e">
            <v>#N/A</v>
          </cell>
          <cell r="L374" t="e">
            <v>#N/A</v>
          </cell>
          <cell r="M374" t="e">
            <v>#N/A</v>
          </cell>
          <cell r="N374" t="str">
            <v>Экструдированный алюминиевый профиль (анодированный), вторичная оптика из акрила (ПММА) с  силиконовой прокладкой</v>
          </cell>
          <cell r="O374" t="str">
            <v xml:space="preserve"> -60°...+50° С</v>
          </cell>
          <cell r="P374" t="str">
            <v>100 000 ч</v>
          </cell>
          <cell r="Q374" t="str">
            <v>5000К</v>
          </cell>
          <cell r="R374" t="str">
            <v>3 года</v>
          </cell>
          <cell r="S374">
            <v>0</v>
          </cell>
          <cell r="T374">
            <v>0</v>
          </cell>
          <cell r="U374">
            <v>14685</v>
          </cell>
          <cell r="V374">
            <v>16155</v>
          </cell>
          <cell r="W374">
            <v>21000</v>
          </cell>
          <cell r="X374">
            <v>23100</v>
          </cell>
          <cell r="Y374">
            <v>0</v>
          </cell>
          <cell r="Z374">
            <v>0</v>
          </cell>
          <cell r="AA374">
            <v>0</v>
          </cell>
          <cell r="AB374">
            <v>11089</v>
          </cell>
        </row>
        <row r="375">
          <cell r="A375" t="str">
            <v>VRN-LPE60-267T-A50K67-K</v>
          </cell>
          <cell r="B375" t="str">
            <v>267</v>
          </cell>
          <cell r="C375">
            <v>37380</v>
          </cell>
          <cell r="D375" t="str">
            <v>176-264В AС</v>
          </cell>
          <cell r="E375">
            <v>0.95</v>
          </cell>
          <cell r="F375" t="str">
            <v>Г (глубокая), 60°</v>
          </cell>
          <cell r="G375">
            <v>67</v>
          </cell>
          <cell r="H375" t="str">
            <v>Samsung LM281</v>
          </cell>
          <cell r="I375">
            <v>756</v>
          </cell>
          <cell r="J375" t="str">
            <v>795x320x120</v>
          </cell>
          <cell r="K375" t="e">
            <v>#N/A</v>
          </cell>
          <cell r="L375" t="e">
            <v>#N/A</v>
          </cell>
          <cell r="M375" t="e">
            <v>#N/A</v>
          </cell>
          <cell r="N375" t="str">
            <v>Экструдированный алюминиевый профиль (анодированный), вторичная оптика из акрила (ПММА) с  силиконовой прокладкой</v>
          </cell>
          <cell r="O375" t="str">
            <v xml:space="preserve"> -60°...+50° С</v>
          </cell>
          <cell r="P375" t="str">
            <v>100 000 ч</v>
          </cell>
          <cell r="Q375" t="str">
            <v>5000К</v>
          </cell>
          <cell r="R375" t="str">
            <v>3 года</v>
          </cell>
          <cell r="S375">
            <v>0</v>
          </cell>
          <cell r="T375">
            <v>0</v>
          </cell>
          <cell r="U375">
            <v>14685</v>
          </cell>
          <cell r="V375">
            <v>16155</v>
          </cell>
          <cell r="W375">
            <v>21000</v>
          </cell>
          <cell r="X375">
            <v>23100</v>
          </cell>
          <cell r="Y375">
            <v>0</v>
          </cell>
          <cell r="Z375">
            <v>0</v>
          </cell>
          <cell r="AA375">
            <v>0</v>
          </cell>
          <cell r="AB375">
            <v>11090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</row>
        <row r="377">
          <cell r="A377" t="str">
            <v>VRN-LC60-40-B50K67-U</v>
          </cell>
          <cell r="B377">
            <v>40</v>
          </cell>
          <cell r="C377">
            <v>7000</v>
          </cell>
          <cell r="D377" t="str">
            <v>176-264В AС</v>
          </cell>
          <cell r="E377">
            <v>0.95</v>
          </cell>
          <cell r="F377" t="str">
            <v>Г (глубокая), 60°</v>
          </cell>
          <cell r="G377">
            <v>67</v>
          </cell>
          <cell r="H377" t="str">
            <v>Samsung COB G2</v>
          </cell>
          <cell r="I377">
            <v>1</v>
          </cell>
          <cell r="J377" t="str">
            <v>235х135х180</v>
          </cell>
          <cell r="K377" t="str">
            <v>300x150x190</v>
          </cell>
          <cell r="L377">
            <v>1600</v>
          </cell>
          <cell r="M377">
            <v>1800</v>
          </cell>
          <cell r="N377" t="str">
            <v>Экструдированный алюминиевый профиль (анодированный), боросиликатная оптика с  силиконовой прокладкой</v>
          </cell>
          <cell r="O377" t="str">
            <v xml:space="preserve"> -60°...+50° С</v>
          </cell>
          <cell r="P377" t="str">
            <v>60 000 ч</v>
          </cell>
          <cell r="Q377" t="str">
            <v>5000К</v>
          </cell>
          <cell r="R377" t="str">
            <v>5 лет</v>
          </cell>
          <cell r="T377">
            <v>0</v>
          </cell>
          <cell r="U377">
            <v>4070</v>
          </cell>
          <cell r="V377">
            <v>4475</v>
          </cell>
          <cell r="W377">
            <v>5820</v>
          </cell>
          <cell r="X377">
            <v>6400</v>
          </cell>
          <cell r="Y377">
            <v>0</v>
          </cell>
          <cell r="Z377">
            <v>0</v>
          </cell>
          <cell r="AA377">
            <v>0</v>
          </cell>
          <cell r="AB377">
            <v>5001</v>
          </cell>
        </row>
        <row r="378">
          <cell r="A378" t="str">
            <v>VRN-LC60-40-B50K67-K</v>
          </cell>
          <cell r="B378">
            <v>40</v>
          </cell>
          <cell r="C378">
            <v>7000</v>
          </cell>
          <cell r="D378" t="str">
            <v>176-264В AС</v>
          </cell>
          <cell r="E378">
            <v>0.95</v>
          </cell>
          <cell r="F378" t="str">
            <v>Г (глубокая), 60°</v>
          </cell>
          <cell r="G378">
            <v>67</v>
          </cell>
          <cell r="H378" t="str">
            <v>Samsung COB G2</v>
          </cell>
          <cell r="I378">
            <v>1</v>
          </cell>
          <cell r="J378" t="str">
            <v>235х135х165</v>
          </cell>
          <cell r="K378" t="str">
            <v>300x150x190</v>
          </cell>
          <cell r="L378" t="e">
            <v>#N/A</v>
          </cell>
          <cell r="M378" t="e">
            <v>#N/A</v>
          </cell>
          <cell r="N378" t="str">
            <v>Экструдированный алюминиевый профиль (анодированный), боросиликатная оптика с  силиконовой прокладкой</v>
          </cell>
          <cell r="O378" t="str">
            <v xml:space="preserve"> -60°...+50° С</v>
          </cell>
          <cell r="P378" t="str">
            <v>60 000 ч</v>
          </cell>
          <cell r="Q378" t="str">
            <v>5000К</v>
          </cell>
          <cell r="R378" t="str">
            <v>5 лет</v>
          </cell>
          <cell r="T378">
            <v>0</v>
          </cell>
          <cell r="U378">
            <v>4070</v>
          </cell>
          <cell r="V378">
            <v>4475</v>
          </cell>
          <cell r="W378">
            <v>5820</v>
          </cell>
          <cell r="X378">
            <v>6400</v>
          </cell>
          <cell r="Y378">
            <v>0</v>
          </cell>
          <cell r="Z378">
            <v>0</v>
          </cell>
          <cell r="AA378">
            <v>0</v>
          </cell>
          <cell r="AB378">
            <v>5026</v>
          </cell>
        </row>
        <row r="379">
          <cell r="A379" t="str">
            <v>VRN-LC90-40-B50K67-U</v>
          </cell>
          <cell r="B379">
            <v>40</v>
          </cell>
          <cell r="C379">
            <v>7000</v>
          </cell>
          <cell r="D379" t="str">
            <v>176-264В AС</v>
          </cell>
          <cell r="E379">
            <v>0.95</v>
          </cell>
          <cell r="F379" t="str">
            <v>Г (глубокая), 90°</v>
          </cell>
          <cell r="G379">
            <v>67</v>
          </cell>
          <cell r="H379" t="str">
            <v>Samsung COB G2</v>
          </cell>
          <cell r="I379">
            <v>1</v>
          </cell>
          <cell r="J379" t="str">
            <v>235х135х180</v>
          </cell>
          <cell r="K379" t="str">
            <v>300x150x190</v>
          </cell>
          <cell r="L379" t="e">
            <v>#N/A</v>
          </cell>
          <cell r="M379" t="e">
            <v>#N/A</v>
          </cell>
          <cell r="N379" t="str">
            <v>Экструдированный алюминиевый профиль (анодированный), боросиликатная оптика с  силиконовой прокладкой</v>
          </cell>
          <cell r="O379" t="str">
            <v xml:space="preserve"> -60°...+50° С</v>
          </cell>
          <cell r="P379" t="str">
            <v>60 000 ч</v>
          </cell>
          <cell r="Q379" t="str">
            <v>5000К</v>
          </cell>
          <cell r="R379" t="str">
            <v>5 лет</v>
          </cell>
          <cell r="T379">
            <v>0</v>
          </cell>
          <cell r="U379">
            <v>4070</v>
          </cell>
          <cell r="V379">
            <v>4475</v>
          </cell>
          <cell r="W379">
            <v>5820</v>
          </cell>
          <cell r="X379">
            <v>6400</v>
          </cell>
          <cell r="Y379">
            <v>0</v>
          </cell>
          <cell r="Z379">
            <v>0</v>
          </cell>
          <cell r="AA379">
            <v>0</v>
          </cell>
          <cell r="AB379">
            <v>5003</v>
          </cell>
        </row>
        <row r="380">
          <cell r="A380" t="str">
            <v>VRN-LC90-40-B50K67-K</v>
          </cell>
          <cell r="B380">
            <v>40</v>
          </cell>
          <cell r="C380">
            <v>7000</v>
          </cell>
          <cell r="D380" t="str">
            <v>176-264В AС</v>
          </cell>
          <cell r="E380">
            <v>0.95</v>
          </cell>
          <cell r="F380" t="str">
            <v>Г (глубокая), 90°</v>
          </cell>
          <cell r="G380">
            <v>67</v>
          </cell>
          <cell r="H380" t="str">
            <v>Samsung COB G2</v>
          </cell>
          <cell r="I380">
            <v>1</v>
          </cell>
          <cell r="J380" t="str">
            <v>235х135х165</v>
          </cell>
          <cell r="K380" t="str">
            <v>300x150x190</v>
          </cell>
          <cell r="L380" t="e">
            <v>#N/A</v>
          </cell>
          <cell r="M380" t="e">
            <v>#N/A</v>
          </cell>
          <cell r="N380" t="str">
            <v>Экструдированный алюминиевый профиль (анодированный), боросиликатная оптика с  силиконовой прокладкой</v>
          </cell>
          <cell r="O380" t="str">
            <v xml:space="preserve"> -60°...+50° С</v>
          </cell>
          <cell r="P380" t="str">
            <v>60 000 ч</v>
          </cell>
          <cell r="Q380" t="str">
            <v>5000К</v>
          </cell>
          <cell r="R380" t="str">
            <v>5 лет</v>
          </cell>
          <cell r="T380">
            <v>0</v>
          </cell>
          <cell r="U380">
            <v>4070</v>
          </cell>
          <cell r="V380">
            <v>4475</v>
          </cell>
          <cell r="W380">
            <v>5820</v>
          </cell>
          <cell r="X380">
            <v>6400</v>
          </cell>
          <cell r="Y380">
            <v>0</v>
          </cell>
          <cell r="Z380">
            <v>0</v>
          </cell>
          <cell r="AA380">
            <v>0</v>
          </cell>
          <cell r="AB380">
            <v>5027</v>
          </cell>
        </row>
        <row r="381">
          <cell r="A381" t="str">
            <v>VRN-LC120-40-B50K67-U</v>
          </cell>
          <cell r="B381">
            <v>40</v>
          </cell>
          <cell r="C381">
            <v>7000</v>
          </cell>
          <cell r="D381" t="str">
            <v>176-264В AС</v>
          </cell>
          <cell r="E381">
            <v>0.95</v>
          </cell>
          <cell r="F381" t="str">
            <v>Д (косинусная), 120°</v>
          </cell>
          <cell r="G381">
            <v>67</v>
          </cell>
          <cell r="H381" t="str">
            <v>Samsung COB G2</v>
          </cell>
          <cell r="I381">
            <v>1</v>
          </cell>
          <cell r="J381" t="str">
            <v>235х135х180</v>
          </cell>
          <cell r="K381" t="str">
            <v>300x150x190</v>
          </cell>
          <cell r="L381" t="e">
            <v>#N/A</v>
          </cell>
          <cell r="M381" t="e">
            <v>#N/A</v>
          </cell>
          <cell r="N381" t="str">
            <v>Экструдированный алюминиевый профиль (анодированный), боросиликатная оптика с  силиконовой прокладкой</v>
          </cell>
          <cell r="O381" t="str">
            <v xml:space="preserve"> -60°...+50° С</v>
          </cell>
          <cell r="P381" t="str">
            <v>60 000 ч</v>
          </cell>
          <cell r="Q381" t="str">
            <v>5000К</v>
          </cell>
          <cell r="R381" t="str">
            <v>5 лет</v>
          </cell>
          <cell r="T381">
            <v>0</v>
          </cell>
          <cell r="U381">
            <v>4070</v>
          </cell>
          <cell r="V381">
            <v>4475</v>
          </cell>
          <cell r="W381">
            <v>5820</v>
          </cell>
          <cell r="X381">
            <v>6400</v>
          </cell>
          <cell r="Y381">
            <v>0</v>
          </cell>
          <cell r="Z381">
            <v>0</v>
          </cell>
          <cell r="AA381">
            <v>0</v>
          </cell>
          <cell r="AB381">
            <v>5005</v>
          </cell>
        </row>
        <row r="382">
          <cell r="A382" t="str">
            <v>VRN-LC120-40-B50K67-K</v>
          </cell>
          <cell r="B382">
            <v>40</v>
          </cell>
          <cell r="C382">
            <v>7000</v>
          </cell>
          <cell r="D382" t="str">
            <v>176-264В AС</v>
          </cell>
          <cell r="E382">
            <v>0.95</v>
          </cell>
          <cell r="F382" t="str">
            <v>Д (косинусная), 120°</v>
          </cell>
          <cell r="G382">
            <v>67</v>
          </cell>
          <cell r="H382" t="str">
            <v>Samsung COB G2</v>
          </cell>
          <cell r="I382">
            <v>1</v>
          </cell>
          <cell r="J382" t="str">
            <v>235х135х165</v>
          </cell>
          <cell r="K382" t="str">
            <v>300x150x190</v>
          </cell>
          <cell r="L382" t="e">
            <v>#N/A</v>
          </cell>
          <cell r="M382" t="e">
            <v>#N/A</v>
          </cell>
          <cell r="N382" t="str">
            <v>Экструдированный алюминиевый профиль (анодированный), боросиликатная оптика с  силиконовой прокладкой</v>
          </cell>
          <cell r="O382" t="str">
            <v xml:space="preserve"> -60°...+50° С</v>
          </cell>
          <cell r="P382" t="str">
            <v>60 000 ч</v>
          </cell>
          <cell r="Q382" t="str">
            <v>5000К</v>
          </cell>
          <cell r="R382" t="str">
            <v>5 лет</v>
          </cell>
          <cell r="T382">
            <v>0</v>
          </cell>
          <cell r="U382">
            <v>4070</v>
          </cell>
          <cell r="V382">
            <v>4475</v>
          </cell>
          <cell r="W382">
            <v>5820</v>
          </cell>
          <cell r="X382">
            <v>6400</v>
          </cell>
          <cell r="Y382">
            <v>0</v>
          </cell>
          <cell r="Z382">
            <v>0</v>
          </cell>
          <cell r="AA382">
            <v>0</v>
          </cell>
          <cell r="AB382">
            <v>5029</v>
          </cell>
        </row>
        <row r="383">
          <cell r="A383" t="str">
            <v>VRN-LC135X75-40-B50K67-U</v>
          </cell>
          <cell r="B383">
            <v>40</v>
          </cell>
          <cell r="C383">
            <v>7000</v>
          </cell>
          <cell r="D383" t="str">
            <v>176-264В AС</v>
          </cell>
          <cell r="E383">
            <v>0.95</v>
          </cell>
          <cell r="F383" t="str">
            <v>Ш (широкая), 135*75°</v>
          </cell>
          <cell r="G383">
            <v>67</v>
          </cell>
          <cell r="H383" t="str">
            <v>Samsung COB G2</v>
          </cell>
          <cell r="I383">
            <v>1</v>
          </cell>
          <cell r="J383" t="str">
            <v>235х135х180</v>
          </cell>
          <cell r="K383" t="str">
            <v>300x150x190</v>
          </cell>
          <cell r="L383" t="e">
            <v>#N/A</v>
          </cell>
          <cell r="M383" t="e">
            <v>#N/A</v>
          </cell>
          <cell r="N383" t="str">
            <v>Экструдированный алюминиевый профиль (анодированный), боросиликатная оптика с  силиконовой прокладкой</v>
          </cell>
          <cell r="O383" t="str">
            <v xml:space="preserve"> -60°...+50° С</v>
          </cell>
          <cell r="P383" t="str">
            <v>60 000 ч</v>
          </cell>
          <cell r="Q383" t="str">
            <v>5000К</v>
          </cell>
          <cell r="R383" t="str">
            <v>5 лет</v>
          </cell>
          <cell r="T383">
            <v>0</v>
          </cell>
          <cell r="U383">
            <v>4070</v>
          </cell>
          <cell r="V383">
            <v>4475</v>
          </cell>
          <cell r="W383">
            <v>5820</v>
          </cell>
          <cell r="X383">
            <v>6400</v>
          </cell>
          <cell r="Y383">
            <v>0</v>
          </cell>
          <cell r="Z383">
            <v>0</v>
          </cell>
          <cell r="AA383">
            <v>0</v>
          </cell>
          <cell r="AB383">
            <v>5007</v>
          </cell>
        </row>
        <row r="384">
          <cell r="A384" t="str">
            <v>VRN-LC135X75-40-B50K67-K</v>
          </cell>
          <cell r="B384">
            <v>40</v>
          </cell>
          <cell r="C384">
            <v>7000</v>
          </cell>
          <cell r="D384" t="str">
            <v>176-264В AС</v>
          </cell>
          <cell r="E384">
            <v>0.95</v>
          </cell>
          <cell r="F384" t="str">
            <v>Ш (широкая), 135*75°</v>
          </cell>
          <cell r="G384">
            <v>67</v>
          </cell>
          <cell r="H384" t="str">
            <v>Samsung COB G2</v>
          </cell>
          <cell r="I384">
            <v>1</v>
          </cell>
          <cell r="J384" t="str">
            <v>235х135х165</v>
          </cell>
          <cell r="K384" t="str">
            <v>300x150x190</v>
          </cell>
          <cell r="L384" t="e">
            <v>#N/A</v>
          </cell>
          <cell r="M384" t="e">
            <v>#N/A</v>
          </cell>
          <cell r="N384" t="str">
            <v>Экструдированный алюминиевый профиль (анодированный), боросиликатная оптика с  силиконовой прокладкой</v>
          </cell>
          <cell r="O384" t="str">
            <v xml:space="preserve"> -60°...+50° С</v>
          </cell>
          <cell r="P384" t="str">
            <v>60 000 ч</v>
          </cell>
          <cell r="Q384" t="str">
            <v>5000К</v>
          </cell>
          <cell r="R384" t="str">
            <v>5 лет</v>
          </cell>
          <cell r="T384">
            <v>0</v>
          </cell>
          <cell r="U384">
            <v>4070</v>
          </cell>
          <cell r="V384">
            <v>4475</v>
          </cell>
          <cell r="W384">
            <v>5820</v>
          </cell>
          <cell r="X384">
            <v>6400</v>
          </cell>
          <cell r="Y384">
            <v>0</v>
          </cell>
          <cell r="Z384">
            <v>0</v>
          </cell>
          <cell r="AA384">
            <v>0</v>
          </cell>
          <cell r="AB384">
            <v>5031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</row>
        <row r="386">
          <cell r="A386" t="str">
            <v>VRN-LC60-60-B50K67-U</v>
          </cell>
          <cell r="B386">
            <v>60</v>
          </cell>
          <cell r="C386">
            <v>9600</v>
          </cell>
          <cell r="D386" t="str">
            <v>176-264В AС</v>
          </cell>
          <cell r="E386">
            <v>0.95</v>
          </cell>
          <cell r="F386" t="str">
            <v>Г (глубокая), 60°</v>
          </cell>
          <cell r="G386">
            <v>67</v>
          </cell>
          <cell r="H386" t="str">
            <v>Samsung COB G2</v>
          </cell>
          <cell r="I386">
            <v>1</v>
          </cell>
          <cell r="J386" t="str">
            <v>285х135х180</v>
          </cell>
          <cell r="K386" t="str">
            <v>300x150x190</v>
          </cell>
          <cell r="L386">
            <v>1700</v>
          </cell>
          <cell r="M386">
            <v>1850</v>
          </cell>
          <cell r="N386" t="str">
            <v>Экструдированный алюминиевый профиль (анодированный), боросиликатная оптика с  силиконовой прокладкой</v>
          </cell>
          <cell r="O386" t="str">
            <v xml:space="preserve"> -60°...+50° С</v>
          </cell>
          <cell r="P386" t="str">
            <v>60 000 ч</v>
          </cell>
          <cell r="Q386" t="str">
            <v>5000К</v>
          </cell>
          <cell r="R386" t="str">
            <v>5 лет</v>
          </cell>
          <cell r="T386">
            <v>0</v>
          </cell>
          <cell r="U386">
            <v>4070</v>
          </cell>
          <cell r="V386">
            <v>4475</v>
          </cell>
          <cell r="W386">
            <v>5820</v>
          </cell>
          <cell r="X386">
            <v>6400</v>
          </cell>
          <cell r="Y386">
            <v>0</v>
          </cell>
          <cell r="Z386">
            <v>0</v>
          </cell>
          <cell r="AA386">
            <v>0</v>
          </cell>
          <cell r="AB386">
            <v>5002</v>
          </cell>
        </row>
        <row r="387">
          <cell r="A387" t="str">
            <v>VRN-LC60-60-B50K67-K</v>
          </cell>
          <cell r="B387">
            <v>60</v>
          </cell>
          <cell r="C387">
            <v>9600</v>
          </cell>
          <cell r="D387" t="str">
            <v>176-264В AС</v>
          </cell>
          <cell r="E387">
            <v>0.95</v>
          </cell>
          <cell r="F387" t="str">
            <v>Г (глубокая), 60°</v>
          </cell>
          <cell r="G387">
            <v>67</v>
          </cell>
          <cell r="H387" t="str">
            <v>Samsung COB G2</v>
          </cell>
          <cell r="I387">
            <v>1</v>
          </cell>
          <cell r="J387" t="str">
            <v>285х135х165</v>
          </cell>
          <cell r="K387" t="str">
            <v>300x150x190</v>
          </cell>
          <cell r="L387" t="e">
            <v>#N/A</v>
          </cell>
          <cell r="M387" t="e">
            <v>#N/A</v>
          </cell>
          <cell r="N387" t="str">
            <v>Экструдированный алюминиевый профиль (анодированный), боросиликатная оптика с  силиконовой прокладкой</v>
          </cell>
          <cell r="O387" t="str">
            <v xml:space="preserve"> -60°...+50° С</v>
          </cell>
          <cell r="P387" t="str">
            <v>60 000 ч</v>
          </cell>
          <cell r="Q387" t="str">
            <v>5000К</v>
          </cell>
          <cell r="R387" t="str">
            <v>5 лет</v>
          </cell>
          <cell r="T387">
            <v>0</v>
          </cell>
          <cell r="U387">
            <v>4070</v>
          </cell>
          <cell r="V387">
            <v>4475</v>
          </cell>
          <cell r="W387">
            <v>5820</v>
          </cell>
          <cell r="X387">
            <v>6400</v>
          </cell>
          <cell r="Y387">
            <v>0</v>
          </cell>
          <cell r="Z387">
            <v>0</v>
          </cell>
          <cell r="AA387">
            <v>0</v>
          </cell>
          <cell r="AB387">
            <v>5025</v>
          </cell>
        </row>
        <row r="388">
          <cell r="A388" t="str">
            <v>VRN-LC90-60-B50K67-U</v>
          </cell>
          <cell r="B388">
            <v>60</v>
          </cell>
          <cell r="C388">
            <v>9600</v>
          </cell>
          <cell r="D388" t="str">
            <v>176-264В AС</v>
          </cell>
          <cell r="E388">
            <v>0.95</v>
          </cell>
          <cell r="F388" t="str">
            <v>Г (глубокая), 90°</v>
          </cell>
          <cell r="G388">
            <v>67</v>
          </cell>
          <cell r="H388" t="str">
            <v>Samsung COB G2</v>
          </cell>
          <cell r="I388">
            <v>1</v>
          </cell>
          <cell r="J388" t="str">
            <v>285х135х180</v>
          </cell>
          <cell r="K388" t="str">
            <v>300x150x190</v>
          </cell>
          <cell r="L388" t="e">
            <v>#N/A</v>
          </cell>
          <cell r="M388" t="e">
            <v>#N/A</v>
          </cell>
          <cell r="N388" t="str">
            <v>Экструдированный алюминиевый профиль (анодированный), боросиликатная оптика с  силиконовой прокладкой</v>
          </cell>
          <cell r="O388" t="str">
            <v xml:space="preserve"> -60°...+50° С</v>
          </cell>
          <cell r="P388" t="str">
            <v>60 000 ч</v>
          </cell>
          <cell r="Q388" t="str">
            <v>5000К</v>
          </cell>
          <cell r="R388" t="str">
            <v>5 лет</v>
          </cell>
          <cell r="T388">
            <v>0</v>
          </cell>
          <cell r="U388">
            <v>4070</v>
          </cell>
          <cell r="V388">
            <v>4475</v>
          </cell>
          <cell r="W388">
            <v>5820</v>
          </cell>
          <cell r="X388">
            <v>6400</v>
          </cell>
          <cell r="Y388">
            <v>0</v>
          </cell>
          <cell r="Z388">
            <v>0</v>
          </cell>
          <cell r="AA388">
            <v>0</v>
          </cell>
          <cell r="AB388">
            <v>5004</v>
          </cell>
        </row>
        <row r="389">
          <cell r="A389" t="str">
            <v>VRN-LC90-60-B50K67-K</v>
          </cell>
          <cell r="B389">
            <v>60</v>
          </cell>
          <cell r="C389">
            <v>9600</v>
          </cell>
          <cell r="D389" t="str">
            <v>176-264В AС</v>
          </cell>
          <cell r="E389">
            <v>0.95</v>
          </cell>
          <cell r="F389" t="str">
            <v>Г (глубокая), 90°</v>
          </cell>
          <cell r="G389">
            <v>67</v>
          </cell>
          <cell r="H389" t="str">
            <v>Samsung COB G2</v>
          </cell>
          <cell r="I389">
            <v>1</v>
          </cell>
          <cell r="J389" t="str">
            <v>285х135х165</v>
          </cell>
          <cell r="K389" t="str">
            <v>300x150x190</v>
          </cell>
          <cell r="L389" t="e">
            <v>#N/A</v>
          </cell>
          <cell r="M389" t="e">
            <v>#N/A</v>
          </cell>
          <cell r="N389" t="str">
            <v>Экструдированный алюминиевый профиль (анодированный), боросиликатная оптика с  силиконовой прокладкой</v>
          </cell>
          <cell r="O389" t="str">
            <v xml:space="preserve"> -60°...+50° С</v>
          </cell>
          <cell r="P389" t="str">
            <v>60 000 ч</v>
          </cell>
          <cell r="Q389" t="str">
            <v>5000К</v>
          </cell>
          <cell r="R389" t="str">
            <v>5 лет</v>
          </cell>
          <cell r="T389">
            <v>0</v>
          </cell>
          <cell r="U389">
            <v>4070</v>
          </cell>
          <cell r="V389">
            <v>4475</v>
          </cell>
          <cell r="W389">
            <v>5820</v>
          </cell>
          <cell r="X389">
            <v>6400</v>
          </cell>
          <cell r="Y389">
            <v>0</v>
          </cell>
          <cell r="Z389">
            <v>0</v>
          </cell>
          <cell r="AA389">
            <v>0</v>
          </cell>
          <cell r="AB389">
            <v>5028</v>
          </cell>
        </row>
        <row r="390">
          <cell r="A390" t="str">
            <v>VRN-LC120-60-B50K67-U</v>
          </cell>
          <cell r="B390">
            <v>60</v>
          </cell>
          <cell r="C390">
            <v>9600</v>
          </cell>
          <cell r="D390" t="str">
            <v>176-264В AС</v>
          </cell>
          <cell r="E390">
            <v>0.95</v>
          </cell>
          <cell r="F390" t="str">
            <v>Д (косинусная), 120°</v>
          </cell>
          <cell r="G390">
            <v>67</v>
          </cell>
          <cell r="H390" t="str">
            <v>Samsung COB G2</v>
          </cell>
          <cell r="I390">
            <v>1</v>
          </cell>
          <cell r="J390" t="str">
            <v>285х135х180</v>
          </cell>
          <cell r="K390" t="str">
            <v>300x150x190</v>
          </cell>
          <cell r="L390" t="e">
            <v>#N/A</v>
          </cell>
          <cell r="M390" t="e">
            <v>#N/A</v>
          </cell>
          <cell r="N390" t="str">
            <v>Экструдированный алюминиевый профиль (анодированный), боросиликатная оптика с  силиконовой прокладкой</v>
          </cell>
          <cell r="O390" t="str">
            <v xml:space="preserve"> -60°...+50° С</v>
          </cell>
          <cell r="P390" t="str">
            <v>60 000 ч</v>
          </cell>
          <cell r="Q390" t="str">
            <v>5000К</v>
          </cell>
          <cell r="R390" t="str">
            <v>5 лет</v>
          </cell>
          <cell r="T390">
            <v>0</v>
          </cell>
          <cell r="U390">
            <v>4070</v>
          </cell>
          <cell r="V390">
            <v>4475</v>
          </cell>
          <cell r="W390">
            <v>5820</v>
          </cell>
          <cell r="X390">
            <v>6400</v>
          </cell>
          <cell r="Y390">
            <v>0</v>
          </cell>
          <cell r="Z390">
            <v>0</v>
          </cell>
          <cell r="AA390">
            <v>0</v>
          </cell>
          <cell r="AB390">
            <v>5006</v>
          </cell>
        </row>
        <row r="391">
          <cell r="A391" t="str">
            <v>VRN-LC120-60-B50K67-K</v>
          </cell>
          <cell r="B391">
            <v>60</v>
          </cell>
          <cell r="C391">
            <v>9600</v>
          </cell>
          <cell r="D391" t="str">
            <v>176-264В AС</v>
          </cell>
          <cell r="E391">
            <v>0.95</v>
          </cell>
          <cell r="F391" t="str">
            <v>Д (косинусная), 120°</v>
          </cell>
          <cell r="G391">
            <v>67</v>
          </cell>
          <cell r="H391" t="str">
            <v>Samsung COB G2</v>
          </cell>
          <cell r="I391">
            <v>1</v>
          </cell>
          <cell r="J391" t="str">
            <v>285х135х165</v>
          </cell>
          <cell r="K391" t="str">
            <v>300x150x190</v>
          </cell>
          <cell r="L391" t="e">
            <v>#N/A</v>
          </cell>
          <cell r="M391" t="e">
            <v>#N/A</v>
          </cell>
          <cell r="N391" t="str">
            <v>Экструдированный алюминиевый профиль (анодированный), боросиликатная оптика с  силиконовой прокладкой</v>
          </cell>
          <cell r="O391" t="str">
            <v xml:space="preserve"> -60°...+50° С</v>
          </cell>
          <cell r="P391" t="str">
            <v>60 000 ч</v>
          </cell>
          <cell r="Q391" t="str">
            <v>5000К</v>
          </cell>
          <cell r="R391" t="str">
            <v>5 лет</v>
          </cell>
          <cell r="T391">
            <v>0</v>
          </cell>
          <cell r="U391">
            <v>4070</v>
          </cell>
          <cell r="V391">
            <v>4475</v>
          </cell>
          <cell r="W391">
            <v>5820</v>
          </cell>
          <cell r="X391">
            <v>6400</v>
          </cell>
          <cell r="Y391">
            <v>0</v>
          </cell>
          <cell r="Z391">
            <v>0</v>
          </cell>
          <cell r="AA391">
            <v>0</v>
          </cell>
          <cell r="AB391">
            <v>5030</v>
          </cell>
        </row>
        <row r="392">
          <cell r="A392" t="str">
            <v>VRN-LC135X75-60-B50K67-U</v>
          </cell>
          <cell r="B392">
            <v>60</v>
          </cell>
          <cell r="C392">
            <v>9600</v>
          </cell>
          <cell r="D392" t="str">
            <v>176-264В AС</v>
          </cell>
          <cell r="E392">
            <v>0.95</v>
          </cell>
          <cell r="F392" t="str">
            <v>Ш (широкая), 135*75°</v>
          </cell>
          <cell r="G392">
            <v>67</v>
          </cell>
          <cell r="H392" t="str">
            <v>Samsung COB G2</v>
          </cell>
          <cell r="I392">
            <v>1</v>
          </cell>
          <cell r="J392" t="str">
            <v>285х135х180</v>
          </cell>
          <cell r="K392" t="str">
            <v>350x150x190</v>
          </cell>
          <cell r="L392">
            <v>1800</v>
          </cell>
          <cell r="M392">
            <v>2000</v>
          </cell>
          <cell r="N392" t="str">
            <v>Экструдированный алюминиевый профиль (анодированный), боросиликатная оптика с  силиконовой прокладкой</v>
          </cell>
          <cell r="O392" t="str">
            <v xml:space="preserve"> -60°...+50° С</v>
          </cell>
          <cell r="P392" t="str">
            <v>60 000 ч</v>
          </cell>
          <cell r="Q392" t="str">
            <v>5000К</v>
          </cell>
          <cell r="R392" t="str">
            <v>5 лет</v>
          </cell>
          <cell r="T392">
            <v>0</v>
          </cell>
          <cell r="U392">
            <v>4070</v>
          </cell>
          <cell r="V392">
            <v>4475</v>
          </cell>
          <cell r="W392">
            <v>5820</v>
          </cell>
          <cell r="X392">
            <v>6400</v>
          </cell>
          <cell r="Y392">
            <v>0</v>
          </cell>
          <cell r="Z392">
            <v>0</v>
          </cell>
          <cell r="AA392">
            <v>0</v>
          </cell>
          <cell r="AB392">
            <v>5008</v>
          </cell>
        </row>
        <row r="393">
          <cell r="A393" t="str">
            <v>VRN-LC135X75-60-B50K67-K</v>
          </cell>
          <cell r="B393">
            <v>60</v>
          </cell>
          <cell r="C393">
            <v>9600</v>
          </cell>
          <cell r="D393" t="str">
            <v>176-264В AС</v>
          </cell>
          <cell r="E393">
            <v>0.95</v>
          </cell>
          <cell r="F393" t="str">
            <v>Ш (широкая), 135*75°</v>
          </cell>
          <cell r="G393">
            <v>67</v>
          </cell>
          <cell r="H393" t="str">
            <v>Samsung COB G2</v>
          </cell>
          <cell r="I393">
            <v>1</v>
          </cell>
          <cell r="J393" t="str">
            <v>285х135х165</v>
          </cell>
          <cell r="K393" t="str">
            <v>300x150x190</v>
          </cell>
          <cell r="L393" t="e">
            <v>#N/A</v>
          </cell>
          <cell r="M393" t="e">
            <v>#N/A</v>
          </cell>
          <cell r="N393" t="str">
            <v>Экструдированный алюминиевый профиль (анодированный), боросиликатная оптика с  силиконовой прокладкой</v>
          </cell>
          <cell r="O393" t="str">
            <v xml:space="preserve"> -60°...+50° С</v>
          </cell>
          <cell r="P393" t="str">
            <v>60 000 ч</v>
          </cell>
          <cell r="Q393" t="str">
            <v>5000К</v>
          </cell>
          <cell r="R393" t="str">
            <v>5 лет</v>
          </cell>
          <cell r="T393">
            <v>0</v>
          </cell>
          <cell r="U393">
            <v>4070</v>
          </cell>
          <cell r="V393">
            <v>4475</v>
          </cell>
          <cell r="W393">
            <v>5820</v>
          </cell>
          <cell r="X393">
            <v>6400</v>
          </cell>
          <cell r="Y393">
            <v>0</v>
          </cell>
          <cell r="Z393">
            <v>0</v>
          </cell>
          <cell r="AA393">
            <v>0</v>
          </cell>
          <cell r="AB393">
            <v>5032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</row>
        <row r="395">
          <cell r="A395" t="str">
            <v>VRN-LC60-80D-B50K67-U</v>
          </cell>
          <cell r="B395">
            <v>80</v>
          </cell>
          <cell r="C395">
            <v>14000</v>
          </cell>
          <cell r="D395" t="str">
            <v>176-264В AС</v>
          </cell>
          <cell r="E395">
            <v>0.95</v>
          </cell>
          <cell r="F395" t="str">
            <v>Г (глубокая), 60°</v>
          </cell>
          <cell r="G395">
            <v>67</v>
          </cell>
          <cell r="H395" t="str">
            <v>Samsung COB G2</v>
          </cell>
          <cell r="I395">
            <v>2</v>
          </cell>
          <cell r="J395" t="str">
            <v>235х300х180</v>
          </cell>
          <cell r="K395" t="str">
            <v>300x350x140</v>
          </cell>
          <cell r="L395" t="e">
            <v>#N/A</v>
          </cell>
          <cell r="M395" t="e">
            <v>#N/A</v>
          </cell>
          <cell r="N395" t="str">
            <v>Экструдированный алюминиевый профиль (анодированный), боросиликатная оптика с  силиконовой прокладкой</v>
          </cell>
          <cell r="O395" t="str">
            <v xml:space="preserve"> -60°...+50° С</v>
          </cell>
          <cell r="P395" t="str">
            <v>60 000 ч</v>
          </cell>
          <cell r="Q395" t="str">
            <v>5000К</v>
          </cell>
          <cell r="R395" t="str">
            <v>5 лет</v>
          </cell>
          <cell r="T395">
            <v>0</v>
          </cell>
          <cell r="U395">
            <v>8140</v>
          </cell>
          <cell r="V395">
            <v>8955</v>
          </cell>
          <cell r="W395">
            <v>11640</v>
          </cell>
          <cell r="X395">
            <v>12805</v>
          </cell>
          <cell r="Y395">
            <v>0</v>
          </cell>
          <cell r="Z395">
            <v>0</v>
          </cell>
          <cell r="AA395">
            <v>0</v>
          </cell>
          <cell r="AB395">
            <v>5009</v>
          </cell>
        </row>
        <row r="396">
          <cell r="A396" t="str">
            <v>VRN-LC60-80D-B50K67-K</v>
          </cell>
          <cell r="B396">
            <v>80</v>
          </cell>
          <cell r="C396">
            <v>14000</v>
          </cell>
          <cell r="D396" t="str">
            <v>176-264В AС</v>
          </cell>
          <cell r="E396">
            <v>0.95</v>
          </cell>
          <cell r="F396" t="str">
            <v>Г (глубокая), 60°</v>
          </cell>
          <cell r="G396">
            <v>67</v>
          </cell>
          <cell r="H396" t="str">
            <v>Samsung COB G2</v>
          </cell>
          <cell r="I396">
            <v>2</v>
          </cell>
          <cell r="J396" t="str">
            <v>235х295х120</v>
          </cell>
          <cell r="K396" t="str">
            <v>300x350x140</v>
          </cell>
          <cell r="L396" t="e">
            <v>#N/A</v>
          </cell>
          <cell r="M396" t="e">
            <v>#N/A</v>
          </cell>
          <cell r="N396" t="str">
            <v>Экструдированный алюминиевый профиль (анодированный), боросиликатная оптика с  силиконовой прокладкой</v>
          </cell>
          <cell r="O396" t="str">
            <v xml:space="preserve"> -60°...+50° С</v>
          </cell>
          <cell r="P396" t="str">
            <v>60 000 ч</v>
          </cell>
          <cell r="Q396" t="str">
            <v>5000К</v>
          </cell>
          <cell r="R396" t="str">
            <v>5 лет</v>
          </cell>
          <cell r="T396">
            <v>0</v>
          </cell>
          <cell r="U396">
            <v>8140</v>
          </cell>
          <cell r="V396">
            <v>8955</v>
          </cell>
          <cell r="W396">
            <v>11640</v>
          </cell>
          <cell r="X396">
            <v>12805</v>
          </cell>
          <cell r="Y396">
            <v>0</v>
          </cell>
          <cell r="Z396">
            <v>0</v>
          </cell>
          <cell r="AA396">
            <v>0</v>
          </cell>
          <cell r="AB396">
            <v>5033</v>
          </cell>
        </row>
        <row r="397">
          <cell r="A397" t="str">
            <v>VRN-LC90-80D-B50K67-U</v>
          </cell>
          <cell r="B397">
            <v>80</v>
          </cell>
          <cell r="C397">
            <v>14000</v>
          </cell>
          <cell r="D397" t="str">
            <v>176-264В AС</v>
          </cell>
          <cell r="E397">
            <v>0.95</v>
          </cell>
          <cell r="F397" t="str">
            <v>Г (глубокая), 90°</v>
          </cell>
          <cell r="G397">
            <v>67</v>
          </cell>
          <cell r="H397" t="str">
            <v>Samsung COB G2</v>
          </cell>
          <cell r="I397">
            <v>2</v>
          </cell>
          <cell r="J397" t="str">
            <v>235х300х180</v>
          </cell>
          <cell r="K397" t="str">
            <v>300x350x140</v>
          </cell>
          <cell r="L397" t="e">
            <v>#N/A</v>
          </cell>
          <cell r="M397" t="e">
            <v>#N/A</v>
          </cell>
          <cell r="N397" t="str">
            <v>Экструдированный алюминиевый профиль (анодированный), боросиликатная оптика с  силиконовой прокладкой</v>
          </cell>
          <cell r="O397" t="str">
            <v xml:space="preserve"> -60°...+50° С</v>
          </cell>
          <cell r="P397" t="str">
            <v>60 000 ч</v>
          </cell>
          <cell r="Q397" t="str">
            <v>5000К</v>
          </cell>
          <cell r="R397" t="str">
            <v>5 лет</v>
          </cell>
          <cell r="T397">
            <v>0</v>
          </cell>
          <cell r="U397">
            <v>8140</v>
          </cell>
          <cell r="V397">
            <v>8955</v>
          </cell>
          <cell r="W397">
            <v>11640</v>
          </cell>
          <cell r="X397">
            <v>12805</v>
          </cell>
          <cell r="Y397">
            <v>0</v>
          </cell>
          <cell r="Z397">
            <v>0</v>
          </cell>
          <cell r="AA397">
            <v>0</v>
          </cell>
          <cell r="AB397">
            <v>5011</v>
          </cell>
        </row>
        <row r="398">
          <cell r="A398" t="str">
            <v>VRN-LC90-80D-B50K67-K</v>
          </cell>
          <cell r="B398">
            <v>80</v>
          </cell>
          <cell r="C398">
            <v>14000</v>
          </cell>
          <cell r="D398" t="str">
            <v>176-264В AС</v>
          </cell>
          <cell r="E398">
            <v>0.95</v>
          </cell>
          <cell r="F398" t="str">
            <v>Г (глубокая), 90°</v>
          </cell>
          <cell r="G398">
            <v>67</v>
          </cell>
          <cell r="H398" t="str">
            <v>Samsung COB G2</v>
          </cell>
          <cell r="I398">
            <v>2</v>
          </cell>
          <cell r="J398" t="str">
            <v>235х295х120</v>
          </cell>
          <cell r="K398" t="str">
            <v>300x350x140</v>
          </cell>
          <cell r="L398" t="e">
            <v>#N/A</v>
          </cell>
          <cell r="M398" t="e">
            <v>#N/A</v>
          </cell>
          <cell r="N398" t="str">
            <v>Экструдированный алюминиевый профиль (анодированный), боросиликатная оптика с  силиконовой прокладкой</v>
          </cell>
          <cell r="O398" t="str">
            <v xml:space="preserve"> -60°...+50° С</v>
          </cell>
          <cell r="P398" t="str">
            <v>60 000 ч</v>
          </cell>
          <cell r="Q398" t="str">
            <v>5000К</v>
          </cell>
          <cell r="R398" t="str">
            <v>5 лет</v>
          </cell>
          <cell r="T398">
            <v>0</v>
          </cell>
          <cell r="U398">
            <v>8140</v>
          </cell>
          <cell r="V398">
            <v>8955</v>
          </cell>
          <cell r="W398">
            <v>11640</v>
          </cell>
          <cell r="X398">
            <v>12805</v>
          </cell>
          <cell r="Y398">
            <v>0</v>
          </cell>
          <cell r="Z398">
            <v>0</v>
          </cell>
          <cell r="AA398">
            <v>0</v>
          </cell>
          <cell r="AB398">
            <v>5035</v>
          </cell>
        </row>
        <row r="399">
          <cell r="A399" t="str">
            <v>VRN-LC120-80D-B50K67-U</v>
          </cell>
          <cell r="B399">
            <v>80</v>
          </cell>
          <cell r="C399">
            <v>14000</v>
          </cell>
          <cell r="D399" t="str">
            <v>176-264В AС</v>
          </cell>
          <cell r="E399">
            <v>0.95</v>
          </cell>
          <cell r="F399" t="str">
            <v>Д (косинусная), 120°</v>
          </cell>
          <cell r="G399">
            <v>67</v>
          </cell>
          <cell r="H399" t="str">
            <v>Samsung COB G2</v>
          </cell>
          <cell r="I399">
            <v>2</v>
          </cell>
          <cell r="J399" t="str">
            <v>235х300х180</v>
          </cell>
          <cell r="K399" t="str">
            <v>300x350x140</v>
          </cell>
          <cell r="L399" t="e">
            <v>#N/A</v>
          </cell>
          <cell r="M399" t="e">
            <v>#N/A</v>
          </cell>
          <cell r="N399" t="str">
            <v>Экструдированный алюминиевый профиль (анодированный), боросиликатная оптика с  силиконовой прокладкой</v>
          </cell>
          <cell r="O399" t="str">
            <v xml:space="preserve"> -60°...+50° С</v>
          </cell>
          <cell r="P399" t="str">
            <v>60 000 ч</v>
          </cell>
          <cell r="Q399" t="str">
            <v>5000К</v>
          </cell>
          <cell r="R399" t="str">
            <v>5 лет</v>
          </cell>
          <cell r="T399">
            <v>0</v>
          </cell>
          <cell r="U399">
            <v>8140</v>
          </cell>
          <cell r="V399">
            <v>8955</v>
          </cell>
          <cell r="W399">
            <v>11640</v>
          </cell>
          <cell r="X399">
            <v>12805</v>
          </cell>
          <cell r="Y399">
            <v>0</v>
          </cell>
          <cell r="Z399">
            <v>0</v>
          </cell>
          <cell r="AA399">
            <v>0</v>
          </cell>
          <cell r="AB399">
            <v>5013</v>
          </cell>
        </row>
        <row r="400">
          <cell r="A400" t="str">
            <v>VRN-LC120-80D-B50K67-K</v>
          </cell>
          <cell r="B400">
            <v>80</v>
          </cell>
          <cell r="C400">
            <v>14000</v>
          </cell>
          <cell r="D400" t="str">
            <v>176-264В AС</v>
          </cell>
          <cell r="E400">
            <v>0.95</v>
          </cell>
          <cell r="F400" t="str">
            <v>Д (косинусная), 120°</v>
          </cell>
          <cell r="G400">
            <v>67</v>
          </cell>
          <cell r="H400" t="str">
            <v>Samsung COB G2</v>
          </cell>
          <cell r="I400">
            <v>2</v>
          </cell>
          <cell r="J400" t="str">
            <v>235х295х120</v>
          </cell>
          <cell r="K400" t="str">
            <v>300x350x140</v>
          </cell>
          <cell r="L400" t="e">
            <v>#N/A</v>
          </cell>
          <cell r="M400" t="e">
            <v>#N/A</v>
          </cell>
          <cell r="N400" t="str">
            <v>Экструдированный алюминиевый профиль (анодированный), боросиликатная оптика с  силиконовой прокладкой</v>
          </cell>
          <cell r="O400" t="str">
            <v xml:space="preserve"> -60°...+50° С</v>
          </cell>
          <cell r="P400" t="str">
            <v>60 000 ч</v>
          </cell>
          <cell r="Q400" t="str">
            <v>5000К</v>
          </cell>
          <cell r="R400" t="str">
            <v>5 лет</v>
          </cell>
          <cell r="T400">
            <v>0</v>
          </cell>
          <cell r="U400">
            <v>8140</v>
          </cell>
          <cell r="V400">
            <v>8955</v>
          </cell>
          <cell r="W400">
            <v>11640</v>
          </cell>
          <cell r="X400">
            <v>12805</v>
          </cell>
          <cell r="Y400">
            <v>0</v>
          </cell>
          <cell r="Z400">
            <v>0</v>
          </cell>
          <cell r="AA400">
            <v>0</v>
          </cell>
          <cell r="AB400">
            <v>5037</v>
          </cell>
        </row>
        <row r="401">
          <cell r="A401" t="str">
            <v>VRN-LC135X75-80D-B50K67-U</v>
          </cell>
          <cell r="B401">
            <v>80</v>
          </cell>
          <cell r="C401">
            <v>14000</v>
          </cell>
          <cell r="D401" t="str">
            <v>176-264В AС</v>
          </cell>
          <cell r="E401">
            <v>0.95</v>
          </cell>
          <cell r="F401" t="str">
            <v>Ш (широкая), 135*75°</v>
          </cell>
          <cell r="G401">
            <v>67</v>
          </cell>
          <cell r="H401" t="str">
            <v>Samsung COB G2</v>
          </cell>
          <cell r="I401">
            <v>2</v>
          </cell>
          <cell r="J401" t="str">
            <v>235х300х180</v>
          </cell>
          <cell r="K401" t="str">
            <v>300x350x140</v>
          </cell>
          <cell r="L401">
            <v>3300</v>
          </cell>
          <cell r="M401">
            <v>3600</v>
          </cell>
          <cell r="N401" t="str">
            <v>Экструдированный алюминиевый профиль (анодированный), боросиликатная оптика с  силиконовой прокладкой</v>
          </cell>
          <cell r="O401" t="str">
            <v xml:space="preserve"> -60°...+50° С</v>
          </cell>
          <cell r="P401" t="str">
            <v>60 000 ч</v>
          </cell>
          <cell r="Q401" t="str">
            <v>5000К</v>
          </cell>
          <cell r="R401" t="str">
            <v>5 лет</v>
          </cell>
          <cell r="T401">
            <v>0</v>
          </cell>
          <cell r="U401">
            <v>8140</v>
          </cell>
          <cell r="V401">
            <v>8955</v>
          </cell>
          <cell r="W401">
            <v>11640</v>
          </cell>
          <cell r="X401">
            <v>12805</v>
          </cell>
          <cell r="Y401">
            <v>0</v>
          </cell>
          <cell r="Z401">
            <v>0</v>
          </cell>
          <cell r="AA401">
            <v>0</v>
          </cell>
          <cell r="AB401">
            <v>5015</v>
          </cell>
        </row>
        <row r="402">
          <cell r="A402" t="str">
            <v>VRN-LC135X75-80D-B50K67-K</v>
          </cell>
          <cell r="B402">
            <v>80</v>
          </cell>
          <cell r="C402">
            <v>14000</v>
          </cell>
          <cell r="D402" t="str">
            <v>176-264В AС</v>
          </cell>
          <cell r="E402">
            <v>0.95</v>
          </cell>
          <cell r="F402" t="str">
            <v>Ш (широкая), 135*75°</v>
          </cell>
          <cell r="G402">
            <v>67</v>
          </cell>
          <cell r="H402" t="str">
            <v>Samsung COB G2</v>
          </cell>
          <cell r="I402">
            <v>2</v>
          </cell>
          <cell r="J402" t="str">
            <v>235х295х120</v>
          </cell>
          <cell r="K402" t="str">
            <v>300x350x140</v>
          </cell>
          <cell r="L402" t="e">
            <v>#N/A</v>
          </cell>
          <cell r="M402" t="e">
            <v>#N/A</v>
          </cell>
          <cell r="N402" t="str">
            <v>Экструдированный алюминиевый профиль (анодированный), боросиликатная оптика с  силиконовой прокладкой</v>
          </cell>
          <cell r="O402" t="str">
            <v xml:space="preserve"> -60°...+50° С</v>
          </cell>
          <cell r="P402" t="str">
            <v>60 000 ч</v>
          </cell>
          <cell r="Q402" t="str">
            <v>5000К</v>
          </cell>
          <cell r="R402" t="str">
            <v>5 лет</v>
          </cell>
          <cell r="T402">
            <v>0</v>
          </cell>
          <cell r="U402">
            <v>8140</v>
          </cell>
          <cell r="V402">
            <v>8955</v>
          </cell>
          <cell r="W402">
            <v>11640</v>
          </cell>
          <cell r="X402">
            <v>12805</v>
          </cell>
          <cell r="Y402">
            <v>0</v>
          </cell>
          <cell r="Z402">
            <v>0</v>
          </cell>
          <cell r="AA402">
            <v>0</v>
          </cell>
          <cell r="AB402">
            <v>5039</v>
          </cell>
        </row>
        <row r="403">
          <cell r="A403">
            <v>0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</row>
        <row r="404">
          <cell r="A404" t="str">
            <v>VRN-LC60-120D-B50K67-U</v>
          </cell>
          <cell r="B404">
            <v>120</v>
          </cell>
          <cell r="C404">
            <v>19200</v>
          </cell>
          <cell r="D404" t="str">
            <v>176-264В AС</v>
          </cell>
          <cell r="E404">
            <v>0.95</v>
          </cell>
          <cell r="F404" t="str">
            <v>Г (глубокая), 60°</v>
          </cell>
          <cell r="G404">
            <v>67</v>
          </cell>
          <cell r="H404" t="str">
            <v>Samsung COB G2</v>
          </cell>
          <cell r="I404">
            <v>2</v>
          </cell>
          <cell r="J404" t="str">
            <v>285х300х180</v>
          </cell>
          <cell r="K404" t="str">
            <v>300x350x140</v>
          </cell>
          <cell r="L404" t="e">
            <v>#N/A</v>
          </cell>
          <cell r="M404" t="e">
            <v>#N/A</v>
          </cell>
          <cell r="N404" t="str">
            <v>Экструдированный алюминиевый профиль (анодированный), боросиликатная оптика с  силиконовой прокладкой</v>
          </cell>
          <cell r="O404" t="str">
            <v xml:space="preserve"> -60°...+50° С</v>
          </cell>
          <cell r="P404" t="str">
            <v>60 000 ч</v>
          </cell>
          <cell r="Q404" t="str">
            <v>5000К</v>
          </cell>
          <cell r="R404" t="str">
            <v>5 лет</v>
          </cell>
          <cell r="T404">
            <v>0</v>
          </cell>
          <cell r="U404">
            <v>8140</v>
          </cell>
          <cell r="V404">
            <v>8955</v>
          </cell>
          <cell r="W404">
            <v>11640</v>
          </cell>
          <cell r="X404">
            <v>12805</v>
          </cell>
          <cell r="Y404">
            <v>0</v>
          </cell>
          <cell r="Z404">
            <v>0</v>
          </cell>
          <cell r="AA404">
            <v>0</v>
          </cell>
          <cell r="AB404">
            <v>5010</v>
          </cell>
        </row>
        <row r="405">
          <cell r="A405" t="str">
            <v>VRN-LC60-120D-B50K67-K</v>
          </cell>
          <cell r="B405">
            <v>120</v>
          </cell>
          <cell r="C405">
            <v>19200</v>
          </cell>
          <cell r="D405" t="str">
            <v>176-264В AС</v>
          </cell>
          <cell r="E405">
            <v>0.95</v>
          </cell>
          <cell r="F405" t="str">
            <v>Г (глубокая), 60°</v>
          </cell>
          <cell r="G405">
            <v>67</v>
          </cell>
          <cell r="H405" t="str">
            <v>Samsung COB G2</v>
          </cell>
          <cell r="I405">
            <v>2</v>
          </cell>
          <cell r="J405" t="str">
            <v>285х295х120</v>
          </cell>
          <cell r="K405" t="str">
            <v>300x350x140</v>
          </cell>
          <cell r="L405" t="e">
            <v>#N/A</v>
          </cell>
          <cell r="M405" t="e">
            <v>#N/A</v>
          </cell>
          <cell r="N405" t="str">
            <v>Экструдированный алюминиевый профиль (анодированный), боросиликатная оптика с  силиконовой прокладкой</v>
          </cell>
          <cell r="O405" t="str">
            <v xml:space="preserve"> -60°...+50° С</v>
          </cell>
          <cell r="P405" t="str">
            <v>60 000 ч</v>
          </cell>
          <cell r="Q405" t="str">
            <v>5000К</v>
          </cell>
          <cell r="R405" t="str">
            <v>5 лет</v>
          </cell>
          <cell r="T405">
            <v>0</v>
          </cell>
          <cell r="U405">
            <v>8140</v>
          </cell>
          <cell r="V405">
            <v>8955</v>
          </cell>
          <cell r="W405">
            <v>11640</v>
          </cell>
          <cell r="X405">
            <v>12805</v>
          </cell>
          <cell r="Y405">
            <v>0</v>
          </cell>
          <cell r="Z405">
            <v>0</v>
          </cell>
          <cell r="AA405">
            <v>0</v>
          </cell>
          <cell r="AB405">
            <v>5034</v>
          </cell>
        </row>
        <row r="406">
          <cell r="A406" t="str">
            <v>VRN-LC90-120D-B50K67-U</v>
          </cell>
          <cell r="B406">
            <v>120</v>
          </cell>
          <cell r="C406">
            <v>19200</v>
          </cell>
          <cell r="D406" t="str">
            <v>176-264В AС</v>
          </cell>
          <cell r="E406">
            <v>0.95</v>
          </cell>
          <cell r="F406" t="str">
            <v>Г (глубокая), 90°</v>
          </cell>
          <cell r="G406">
            <v>67</v>
          </cell>
          <cell r="H406" t="str">
            <v>Samsung COB G2</v>
          </cell>
          <cell r="I406">
            <v>2</v>
          </cell>
          <cell r="J406" t="str">
            <v>285х300х180</v>
          </cell>
          <cell r="K406" t="str">
            <v>300x350x140</v>
          </cell>
          <cell r="L406" t="e">
            <v>#N/A</v>
          </cell>
          <cell r="M406" t="e">
            <v>#N/A</v>
          </cell>
          <cell r="N406" t="str">
            <v>Экструдированный алюминиевый профиль (анодированный), боросиликатная оптика с  силиконовой прокладкой</v>
          </cell>
          <cell r="O406" t="str">
            <v xml:space="preserve"> -60°...+50° С</v>
          </cell>
          <cell r="P406" t="str">
            <v>60 000 ч</v>
          </cell>
          <cell r="Q406" t="str">
            <v>5000К</v>
          </cell>
          <cell r="R406" t="str">
            <v>5 лет</v>
          </cell>
          <cell r="T406">
            <v>0</v>
          </cell>
          <cell r="U406">
            <v>8140</v>
          </cell>
          <cell r="V406">
            <v>8955</v>
          </cell>
          <cell r="W406">
            <v>11640</v>
          </cell>
          <cell r="X406">
            <v>12805</v>
          </cell>
          <cell r="Y406">
            <v>0</v>
          </cell>
          <cell r="Z406">
            <v>0</v>
          </cell>
          <cell r="AA406">
            <v>0</v>
          </cell>
          <cell r="AB406">
            <v>5012</v>
          </cell>
        </row>
        <row r="407">
          <cell r="A407" t="str">
            <v>VRN-LC90-120D-B50K67-K</v>
          </cell>
          <cell r="B407">
            <v>120</v>
          </cell>
          <cell r="C407">
            <v>19200</v>
          </cell>
          <cell r="D407" t="str">
            <v>176-264В AС</v>
          </cell>
          <cell r="E407">
            <v>0.95</v>
          </cell>
          <cell r="F407" t="str">
            <v>Г (глубокая), 90°</v>
          </cell>
          <cell r="G407">
            <v>67</v>
          </cell>
          <cell r="H407" t="str">
            <v>Samsung COB G2</v>
          </cell>
          <cell r="I407">
            <v>2</v>
          </cell>
          <cell r="J407" t="str">
            <v>285х295х120</v>
          </cell>
          <cell r="K407" t="str">
            <v>300x350x140</v>
          </cell>
          <cell r="L407" t="e">
            <v>#N/A</v>
          </cell>
          <cell r="M407" t="e">
            <v>#N/A</v>
          </cell>
          <cell r="N407" t="str">
            <v>Экструдированный алюминиевый профиль (анодированный), боросиликатная оптика с  силиконовой прокладкой</v>
          </cell>
          <cell r="O407" t="str">
            <v xml:space="preserve"> -60°...+50° С</v>
          </cell>
          <cell r="P407" t="str">
            <v>60 000 ч</v>
          </cell>
          <cell r="Q407" t="str">
            <v>5000К</v>
          </cell>
          <cell r="R407" t="str">
            <v>5 лет</v>
          </cell>
          <cell r="T407">
            <v>0</v>
          </cell>
          <cell r="U407">
            <v>8140</v>
          </cell>
          <cell r="V407">
            <v>8955</v>
          </cell>
          <cell r="W407">
            <v>11640</v>
          </cell>
          <cell r="X407">
            <v>12805</v>
          </cell>
          <cell r="Y407">
            <v>0</v>
          </cell>
          <cell r="Z407">
            <v>0</v>
          </cell>
          <cell r="AA407">
            <v>0</v>
          </cell>
          <cell r="AB407">
            <v>5036</v>
          </cell>
        </row>
        <row r="408">
          <cell r="A408" t="str">
            <v>VRN-LC120-120D-B50K67-U</v>
          </cell>
          <cell r="B408">
            <v>120</v>
          </cell>
          <cell r="C408">
            <v>19200</v>
          </cell>
          <cell r="D408" t="str">
            <v>176-264В AС</v>
          </cell>
          <cell r="E408">
            <v>0.95</v>
          </cell>
          <cell r="F408" t="str">
            <v>Д (косинусная), 120°</v>
          </cell>
          <cell r="G408">
            <v>67</v>
          </cell>
          <cell r="H408" t="str">
            <v>Samsung COB G2</v>
          </cell>
          <cell r="I408">
            <v>2</v>
          </cell>
          <cell r="J408" t="str">
            <v>285х300х180</v>
          </cell>
          <cell r="K408" t="str">
            <v>300x350x140</v>
          </cell>
          <cell r="L408" t="e">
            <v>#N/A</v>
          </cell>
          <cell r="M408" t="e">
            <v>#N/A</v>
          </cell>
          <cell r="N408" t="str">
            <v>Экструдированный алюминиевый профиль (анодированный), боросиликатная оптика с  силиконовой прокладкой</v>
          </cell>
          <cell r="O408" t="str">
            <v xml:space="preserve"> -60°...+50° С</v>
          </cell>
          <cell r="P408" t="str">
            <v>60 000 ч</v>
          </cell>
          <cell r="Q408" t="str">
            <v>5000К</v>
          </cell>
          <cell r="R408" t="str">
            <v>5 лет</v>
          </cell>
          <cell r="T408">
            <v>0</v>
          </cell>
          <cell r="U408">
            <v>8140</v>
          </cell>
          <cell r="V408">
            <v>8955</v>
          </cell>
          <cell r="W408">
            <v>11640</v>
          </cell>
          <cell r="X408">
            <v>12805</v>
          </cell>
          <cell r="Y408">
            <v>0</v>
          </cell>
          <cell r="Z408">
            <v>0</v>
          </cell>
          <cell r="AA408">
            <v>0</v>
          </cell>
          <cell r="AB408">
            <v>5014</v>
          </cell>
        </row>
        <row r="409">
          <cell r="A409" t="str">
            <v>VRN-LC120-120D-B50K67-K</v>
          </cell>
          <cell r="B409">
            <v>120</v>
          </cell>
          <cell r="C409">
            <v>19200</v>
          </cell>
          <cell r="D409" t="str">
            <v>176-264В AС</v>
          </cell>
          <cell r="E409">
            <v>0.95</v>
          </cell>
          <cell r="F409" t="str">
            <v>Д (косинусная), 120°</v>
          </cell>
          <cell r="G409">
            <v>67</v>
          </cell>
          <cell r="H409" t="str">
            <v>Samsung COB G2</v>
          </cell>
          <cell r="I409">
            <v>2</v>
          </cell>
          <cell r="J409" t="str">
            <v>285х295х120</v>
          </cell>
          <cell r="K409" t="str">
            <v>300x350x140</v>
          </cell>
          <cell r="L409" t="e">
            <v>#N/A</v>
          </cell>
          <cell r="M409" t="e">
            <v>#N/A</v>
          </cell>
          <cell r="N409" t="str">
            <v>Экструдированный алюминиевый профиль (анодированный), боросиликатная оптика с  силиконовой прокладкой</v>
          </cell>
          <cell r="O409" t="str">
            <v xml:space="preserve"> -60°...+50° С</v>
          </cell>
          <cell r="P409" t="str">
            <v>60 000 ч</v>
          </cell>
          <cell r="Q409" t="str">
            <v>5000К</v>
          </cell>
          <cell r="R409" t="str">
            <v>5 лет</v>
          </cell>
          <cell r="T409">
            <v>0</v>
          </cell>
          <cell r="U409">
            <v>8140</v>
          </cell>
          <cell r="V409">
            <v>8955</v>
          </cell>
          <cell r="W409">
            <v>11640</v>
          </cell>
          <cell r="X409">
            <v>12805</v>
          </cell>
          <cell r="Y409">
            <v>0</v>
          </cell>
          <cell r="Z409">
            <v>0</v>
          </cell>
          <cell r="AA409">
            <v>0</v>
          </cell>
          <cell r="AB409">
            <v>5038</v>
          </cell>
        </row>
        <row r="410">
          <cell r="A410" t="str">
            <v>VRN-LC135X75-120D-B50K67-U</v>
          </cell>
          <cell r="B410">
            <v>120</v>
          </cell>
          <cell r="C410">
            <v>19200</v>
          </cell>
          <cell r="D410" t="str">
            <v>176-264В AС</v>
          </cell>
          <cell r="E410">
            <v>0.95</v>
          </cell>
          <cell r="F410" t="str">
            <v>Ш (широкая), 135*75°</v>
          </cell>
          <cell r="G410">
            <v>67</v>
          </cell>
          <cell r="H410" t="str">
            <v>Samsung COB G2</v>
          </cell>
          <cell r="I410">
            <v>2</v>
          </cell>
          <cell r="J410" t="str">
            <v>285х300х180</v>
          </cell>
          <cell r="K410" t="str">
            <v>300x350x140</v>
          </cell>
          <cell r="L410" t="e">
            <v>#N/A</v>
          </cell>
          <cell r="M410" t="e">
            <v>#N/A</v>
          </cell>
          <cell r="N410" t="str">
            <v>Экструдированный алюминиевый профиль (анодированный), боросиликатная оптика с  силиконовой прокладкой</v>
          </cell>
          <cell r="O410" t="str">
            <v xml:space="preserve"> -60°...+50° С</v>
          </cell>
          <cell r="P410" t="str">
            <v>60 000 ч</v>
          </cell>
          <cell r="Q410" t="str">
            <v>5000К</v>
          </cell>
          <cell r="R410" t="str">
            <v>5 лет</v>
          </cell>
          <cell r="T410">
            <v>0</v>
          </cell>
          <cell r="U410">
            <v>8140</v>
          </cell>
          <cell r="V410">
            <v>8955</v>
          </cell>
          <cell r="W410">
            <v>11640</v>
          </cell>
          <cell r="X410">
            <v>12805</v>
          </cell>
          <cell r="Y410">
            <v>0</v>
          </cell>
          <cell r="Z410">
            <v>0</v>
          </cell>
          <cell r="AA410">
            <v>0</v>
          </cell>
          <cell r="AB410">
            <v>5016</v>
          </cell>
        </row>
        <row r="411">
          <cell r="A411" t="str">
            <v>VRN-LC135X75-120D-B50K67-K</v>
          </cell>
          <cell r="B411">
            <v>120</v>
          </cell>
          <cell r="C411">
            <v>19200</v>
          </cell>
          <cell r="D411" t="str">
            <v>176-264В AС</v>
          </cell>
          <cell r="E411">
            <v>0.95</v>
          </cell>
          <cell r="F411" t="str">
            <v>Ш (широкая), 135*75°</v>
          </cell>
          <cell r="G411">
            <v>67</v>
          </cell>
          <cell r="H411" t="str">
            <v>Samsung COB G2</v>
          </cell>
          <cell r="I411">
            <v>2</v>
          </cell>
          <cell r="J411" t="str">
            <v>285х295х120</v>
          </cell>
          <cell r="K411" t="str">
            <v>300x350x140</v>
          </cell>
          <cell r="L411" t="e">
            <v>#N/A</v>
          </cell>
          <cell r="M411" t="e">
            <v>#N/A</v>
          </cell>
          <cell r="N411" t="str">
            <v>Экструдированный алюминиевый профиль (анодированный), боросиликатная оптика с  силиконовой прокладкой</v>
          </cell>
          <cell r="O411" t="str">
            <v xml:space="preserve"> -60°...+50° С</v>
          </cell>
          <cell r="P411" t="str">
            <v>60 000 ч</v>
          </cell>
          <cell r="Q411" t="str">
            <v>5000К</v>
          </cell>
          <cell r="R411" t="str">
            <v>5 лет</v>
          </cell>
          <cell r="T411">
            <v>0</v>
          </cell>
          <cell r="U411">
            <v>8140</v>
          </cell>
          <cell r="V411">
            <v>8955</v>
          </cell>
          <cell r="W411">
            <v>11640</v>
          </cell>
          <cell r="X411">
            <v>12805</v>
          </cell>
          <cell r="Y411">
            <v>0</v>
          </cell>
          <cell r="Z411">
            <v>0</v>
          </cell>
          <cell r="AA411">
            <v>0</v>
          </cell>
          <cell r="AB411">
            <v>5040</v>
          </cell>
        </row>
        <row r="412">
          <cell r="A412">
            <v>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</row>
        <row r="413">
          <cell r="A413" t="str">
            <v>VRN-LC60-120T-B50K67-U</v>
          </cell>
          <cell r="B413">
            <v>120</v>
          </cell>
          <cell r="C413">
            <v>21000</v>
          </cell>
          <cell r="D413" t="str">
            <v>176-264В AС</v>
          </cell>
          <cell r="E413">
            <v>0.95</v>
          </cell>
          <cell r="F413" t="str">
            <v>Г (глубокая), 60°</v>
          </cell>
          <cell r="G413">
            <v>67</v>
          </cell>
          <cell r="H413" t="str">
            <v>Samsung COB G2</v>
          </cell>
          <cell r="I413">
            <v>3</v>
          </cell>
          <cell r="J413" t="str">
            <v>235х410х180</v>
          </cell>
          <cell r="K413" t="e">
            <v>#N/A</v>
          </cell>
          <cell r="L413" t="e">
            <v>#N/A</v>
          </cell>
          <cell r="M413" t="e">
            <v>#N/A</v>
          </cell>
          <cell r="N413" t="str">
            <v>Экструдированный алюминиевый профиль (анодированный), боросиликатная оптика с  силиконовой прокладкой</v>
          </cell>
          <cell r="O413" t="str">
            <v xml:space="preserve"> -60°...+50° С</v>
          </cell>
          <cell r="P413" t="str">
            <v>60 000 ч</v>
          </cell>
          <cell r="Q413" t="str">
            <v>5000К</v>
          </cell>
          <cell r="R413" t="str">
            <v>5 лет</v>
          </cell>
          <cell r="T413">
            <v>0</v>
          </cell>
          <cell r="U413">
            <v>12210</v>
          </cell>
          <cell r="V413">
            <v>13430</v>
          </cell>
          <cell r="W413">
            <v>17460</v>
          </cell>
          <cell r="X413">
            <v>19205</v>
          </cell>
          <cell r="Y413">
            <v>0</v>
          </cell>
          <cell r="Z413">
            <v>0</v>
          </cell>
          <cell r="AA413">
            <v>0</v>
          </cell>
          <cell r="AB413">
            <v>5017</v>
          </cell>
        </row>
        <row r="414">
          <cell r="A414" t="str">
            <v>VRN-LC60-120T-B50K67-K</v>
          </cell>
          <cell r="B414">
            <v>120</v>
          </cell>
          <cell r="C414">
            <v>21000</v>
          </cell>
          <cell r="D414" t="str">
            <v>176-264В AС</v>
          </cell>
          <cell r="E414">
            <v>0.95</v>
          </cell>
          <cell r="F414" t="str">
            <v>Г (глубокая), 60°</v>
          </cell>
          <cell r="G414">
            <v>67</v>
          </cell>
          <cell r="H414" t="str">
            <v>Samsung COB G2</v>
          </cell>
          <cell r="I414">
            <v>3</v>
          </cell>
          <cell r="J414" t="str">
            <v>235х410х165</v>
          </cell>
          <cell r="K414" t="e">
            <v>#N/A</v>
          </cell>
          <cell r="L414" t="e">
            <v>#N/A</v>
          </cell>
          <cell r="M414" t="e">
            <v>#N/A</v>
          </cell>
          <cell r="N414" t="str">
            <v>Экструдированный алюминиевый профиль (анодированный), боросиликатная оптика с  силиконовой прокладкой</v>
          </cell>
          <cell r="O414" t="str">
            <v xml:space="preserve"> -60°...+50° С</v>
          </cell>
          <cell r="P414" t="str">
            <v>60 000 ч</v>
          </cell>
          <cell r="Q414" t="str">
            <v>5000К</v>
          </cell>
          <cell r="R414" t="str">
            <v>5 лет</v>
          </cell>
          <cell r="T414">
            <v>0</v>
          </cell>
          <cell r="U414">
            <v>12210</v>
          </cell>
          <cell r="V414">
            <v>13430</v>
          </cell>
          <cell r="W414">
            <v>17460</v>
          </cell>
          <cell r="X414">
            <v>19205</v>
          </cell>
          <cell r="Y414">
            <v>0</v>
          </cell>
          <cell r="Z414">
            <v>0</v>
          </cell>
          <cell r="AA414">
            <v>0</v>
          </cell>
          <cell r="AB414">
            <v>5041</v>
          </cell>
        </row>
        <row r="415">
          <cell r="A415" t="str">
            <v>VRN-LC90-120T-B50K67-U</v>
          </cell>
          <cell r="B415">
            <v>120</v>
          </cell>
          <cell r="C415">
            <v>21000</v>
          </cell>
          <cell r="D415" t="str">
            <v>176-264В AС</v>
          </cell>
          <cell r="E415">
            <v>0.95</v>
          </cell>
          <cell r="F415" t="str">
            <v>Г (глубокая), 90°</v>
          </cell>
          <cell r="G415">
            <v>67</v>
          </cell>
          <cell r="H415" t="str">
            <v>Samsung COB G2</v>
          </cell>
          <cell r="I415">
            <v>3</v>
          </cell>
          <cell r="J415" t="str">
            <v>235х410х180</v>
          </cell>
          <cell r="K415" t="e">
            <v>#N/A</v>
          </cell>
          <cell r="L415" t="e">
            <v>#N/A</v>
          </cell>
          <cell r="M415" t="e">
            <v>#N/A</v>
          </cell>
          <cell r="N415" t="str">
            <v>Экструдированный алюминиевый профиль (анодированный), боросиликатная оптика с  силиконовой прокладкой</v>
          </cell>
          <cell r="O415" t="str">
            <v xml:space="preserve"> -60°...+50° С</v>
          </cell>
          <cell r="P415" t="str">
            <v>60 000 ч</v>
          </cell>
          <cell r="Q415" t="str">
            <v>5000К</v>
          </cell>
          <cell r="R415" t="str">
            <v>5 лет</v>
          </cell>
          <cell r="T415">
            <v>0</v>
          </cell>
          <cell r="U415">
            <v>12210</v>
          </cell>
          <cell r="V415">
            <v>13430</v>
          </cell>
          <cell r="W415">
            <v>17460</v>
          </cell>
          <cell r="X415">
            <v>19205</v>
          </cell>
          <cell r="Y415">
            <v>0</v>
          </cell>
          <cell r="Z415">
            <v>0</v>
          </cell>
          <cell r="AA415">
            <v>0</v>
          </cell>
          <cell r="AB415">
            <v>5019</v>
          </cell>
        </row>
        <row r="416">
          <cell r="A416" t="str">
            <v>VRN-LC90-120T-B50K67-K</v>
          </cell>
          <cell r="B416">
            <v>120</v>
          </cell>
          <cell r="C416">
            <v>21000</v>
          </cell>
          <cell r="D416" t="str">
            <v>176-264В AС</v>
          </cell>
          <cell r="E416">
            <v>0.95</v>
          </cell>
          <cell r="F416" t="str">
            <v>Г (глубокая), 90°</v>
          </cell>
          <cell r="G416">
            <v>67</v>
          </cell>
          <cell r="H416" t="str">
            <v>Samsung COB G2</v>
          </cell>
          <cell r="I416">
            <v>3</v>
          </cell>
          <cell r="J416" t="str">
            <v>235х410х165</v>
          </cell>
          <cell r="K416" t="e">
            <v>#N/A</v>
          </cell>
          <cell r="L416" t="e">
            <v>#N/A</v>
          </cell>
          <cell r="M416" t="e">
            <v>#N/A</v>
          </cell>
          <cell r="N416" t="str">
            <v>Экструдированный алюминиевый профиль (анодированный), боросиликатная оптика с  силиконовой прокладкой</v>
          </cell>
          <cell r="O416" t="str">
            <v xml:space="preserve"> -60°...+50° С</v>
          </cell>
          <cell r="P416" t="str">
            <v>60 000 ч</v>
          </cell>
          <cell r="Q416" t="str">
            <v>5000К</v>
          </cell>
          <cell r="R416" t="str">
            <v>5 лет</v>
          </cell>
          <cell r="T416">
            <v>0</v>
          </cell>
          <cell r="U416">
            <v>12210</v>
          </cell>
          <cell r="V416">
            <v>13430</v>
          </cell>
          <cell r="W416">
            <v>17460</v>
          </cell>
          <cell r="X416">
            <v>19205</v>
          </cell>
          <cell r="Y416">
            <v>0</v>
          </cell>
          <cell r="Z416">
            <v>0</v>
          </cell>
          <cell r="AA416">
            <v>0</v>
          </cell>
          <cell r="AB416">
            <v>5043</v>
          </cell>
        </row>
        <row r="417">
          <cell r="A417" t="str">
            <v>VRN-LC120-120T-B50K67-U</v>
          </cell>
          <cell r="B417">
            <v>120</v>
          </cell>
          <cell r="C417">
            <v>21000</v>
          </cell>
          <cell r="D417" t="str">
            <v>176-264В AС</v>
          </cell>
          <cell r="E417">
            <v>0.95</v>
          </cell>
          <cell r="F417" t="str">
            <v>Д (косинусная), 120°</v>
          </cell>
          <cell r="G417">
            <v>67</v>
          </cell>
          <cell r="H417" t="str">
            <v>Samsung COB G2</v>
          </cell>
          <cell r="I417">
            <v>3</v>
          </cell>
          <cell r="J417" t="str">
            <v>235х410х180</v>
          </cell>
          <cell r="K417" t="e">
            <v>#N/A</v>
          </cell>
          <cell r="L417" t="e">
            <v>#N/A</v>
          </cell>
          <cell r="M417" t="e">
            <v>#N/A</v>
          </cell>
          <cell r="N417" t="str">
            <v>Экструдированный алюминиевый профиль (анодированный), боросиликатная оптика с  силиконовой прокладкой</v>
          </cell>
          <cell r="O417" t="str">
            <v xml:space="preserve"> -60°...+50° С</v>
          </cell>
          <cell r="P417" t="str">
            <v>60 000 ч</v>
          </cell>
          <cell r="Q417" t="str">
            <v>5000К</v>
          </cell>
          <cell r="R417" t="str">
            <v>5 лет</v>
          </cell>
          <cell r="T417">
            <v>0</v>
          </cell>
          <cell r="U417">
            <v>12210</v>
          </cell>
          <cell r="V417">
            <v>13430</v>
          </cell>
          <cell r="W417">
            <v>17460</v>
          </cell>
          <cell r="X417">
            <v>19205</v>
          </cell>
          <cell r="Y417">
            <v>0</v>
          </cell>
          <cell r="Z417">
            <v>0</v>
          </cell>
          <cell r="AA417">
            <v>0</v>
          </cell>
          <cell r="AB417">
            <v>5021</v>
          </cell>
        </row>
        <row r="418">
          <cell r="A418" t="str">
            <v>VRN-LC120-120T-B50K67-K</v>
          </cell>
          <cell r="B418">
            <v>120</v>
          </cell>
          <cell r="C418">
            <v>21000</v>
          </cell>
          <cell r="D418" t="str">
            <v>176-264В AС</v>
          </cell>
          <cell r="E418">
            <v>0.95</v>
          </cell>
          <cell r="F418" t="str">
            <v>Д (косинусная), 120°</v>
          </cell>
          <cell r="G418">
            <v>67</v>
          </cell>
          <cell r="H418" t="str">
            <v>Samsung COB G2</v>
          </cell>
          <cell r="I418">
            <v>3</v>
          </cell>
          <cell r="J418" t="str">
            <v>235х410х165</v>
          </cell>
          <cell r="K418" t="e">
            <v>#N/A</v>
          </cell>
          <cell r="L418" t="e">
            <v>#N/A</v>
          </cell>
          <cell r="M418" t="e">
            <v>#N/A</v>
          </cell>
          <cell r="N418" t="str">
            <v>Экструдированный алюминиевый профиль (анодированный), боросиликатная оптика с  силиконовой прокладкой</v>
          </cell>
          <cell r="O418" t="str">
            <v xml:space="preserve"> -60°...+50° С</v>
          </cell>
          <cell r="P418" t="str">
            <v>60 000 ч</v>
          </cell>
          <cell r="Q418" t="str">
            <v>5000К</v>
          </cell>
          <cell r="R418" t="str">
            <v>5 лет</v>
          </cell>
          <cell r="T418">
            <v>0</v>
          </cell>
          <cell r="U418">
            <v>12210</v>
          </cell>
          <cell r="V418">
            <v>13430</v>
          </cell>
          <cell r="W418">
            <v>17460</v>
          </cell>
          <cell r="X418">
            <v>19205</v>
          </cell>
          <cell r="Y418">
            <v>0</v>
          </cell>
          <cell r="Z418">
            <v>0</v>
          </cell>
          <cell r="AA418">
            <v>0</v>
          </cell>
          <cell r="AB418">
            <v>5045</v>
          </cell>
        </row>
        <row r="419">
          <cell r="A419" t="str">
            <v>VRN-LC135X75-120T-B50K67-U</v>
          </cell>
          <cell r="B419">
            <v>120</v>
          </cell>
          <cell r="C419">
            <v>21000</v>
          </cell>
          <cell r="D419" t="str">
            <v>176-264В AС</v>
          </cell>
          <cell r="E419">
            <v>0.95</v>
          </cell>
          <cell r="F419" t="str">
            <v>Ш (широкая), 135*75°</v>
          </cell>
          <cell r="G419">
            <v>67</v>
          </cell>
          <cell r="H419" t="str">
            <v>Samsung COB G2</v>
          </cell>
          <cell r="I419">
            <v>3</v>
          </cell>
          <cell r="J419" t="str">
            <v>235х410х180</v>
          </cell>
          <cell r="K419" t="e">
            <v>#N/A</v>
          </cell>
          <cell r="L419" t="e">
            <v>#N/A</v>
          </cell>
          <cell r="M419" t="e">
            <v>#N/A</v>
          </cell>
          <cell r="N419" t="str">
            <v>Экструдированный алюминиевый профиль (анодированный), боросиликатная оптика с  силиконовой прокладкой</v>
          </cell>
          <cell r="O419" t="str">
            <v xml:space="preserve"> -60°...+50° С</v>
          </cell>
          <cell r="P419" t="str">
            <v>60 000 ч</v>
          </cell>
          <cell r="Q419" t="str">
            <v>5000К</v>
          </cell>
          <cell r="R419" t="str">
            <v>5 лет</v>
          </cell>
          <cell r="S419">
            <v>0</v>
          </cell>
          <cell r="T419">
            <v>0</v>
          </cell>
          <cell r="U419">
            <v>12210</v>
          </cell>
          <cell r="V419">
            <v>13430</v>
          </cell>
          <cell r="W419">
            <v>17460</v>
          </cell>
          <cell r="X419">
            <v>19205</v>
          </cell>
          <cell r="Y419">
            <v>0</v>
          </cell>
          <cell r="Z419">
            <v>0</v>
          </cell>
          <cell r="AA419">
            <v>0</v>
          </cell>
          <cell r="AB419">
            <v>5023</v>
          </cell>
        </row>
        <row r="420">
          <cell r="A420" t="str">
            <v>VRN-LC135X75-120T-B50K67-K</v>
          </cell>
          <cell r="B420">
            <v>120</v>
          </cell>
          <cell r="C420">
            <v>21000</v>
          </cell>
          <cell r="D420" t="str">
            <v>176-264В AС</v>
          </cell>
          <cell r="E420">
            <v>0.95</v>
          </cell>
          <cell r="F420" t="str">
            <v>Ш (широкая), 135*75°</v>
          </cell>
          <cell r="G420">
            <v>67</v>
          </cell>
          <cell r="H420" t="str">
            <v>Samsung COB G2</v>
          </cell>
          <cell r="I420">
            <v>3</v>
          </cell>
          <cell r="J420" t="str">
            <v>235х410х165</v>
          </cell>
          <cell r="K420" t="e">
            <v>#N/A</v>
          </cell>
          <cell r="L420" t="e">
            <v>#N/A</v>
          </cell>
          <cell r="M420" t="e">
            <v>#N/A</v>
          </cell>
          <cell r="N420" t="str">
            <v>Экструдированный алюминиевый профиль (анодированный), боросиликатная оптика с  силиконовой прокладкой</v>
          </cell>
          <cell r="O420" t="str">
            <v xml:space="preserve"> -60°...+50° С</v>
          </cell>
          <cell r="P420" t="str">
            <v>60 000 ч</v>
          </cell>
          <cell r="Q420" t="str">
            <v>5000К</v>
          </cell>
          <cell r="R420" t="str">
            <v>5 лет</v>
          </cell>
          <cell r="S420">
            <v>0</v>
          </cell>
          <cell r="T420">
            <v>0</v>
          </cell>
          <cell r="U420">
            <v>12210</v>
          </cell>
          <cell r="V420">
            <v>13430</v>
          </cell>
          <cell r="W420">
            <v>17460</v>
          </cell>
          <cell r="X420">
            <v>19205</v>
          </cell>
          <cell r="Y420">
            <v>0</v>
          </cell>
          <cell r="Z420">
            <v>0</v>
          </cell>
          <cell r="AA420">
            <v>0</v>
          </cell>
          <cell r="AB420">
            <v>5047</v>
          </cell>
        </row>
        <row r="421">
          <cell r="A421">
            <v>0</v>
          </cell>
          <cell r="B421">
            <v>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</row>
        <row r="422">
          <cell r="A422" t="str">
            <v>VRN-LC60-180T-B50K67-U</v>
          </cell>
          <cell r="B422">
            <v>180</v>
          </cell>
          <cell r="C422">
            <v>28800</v>
          </cell>
          <cell r="D422" t="str">
            <v>176-264В AС</v>
          </cell>
          <cell r="E422">
            <v>0.95</v>
          </cell>
          <cell r="F422" t="str">
            <v>Г (глубокая), 60°</v>
          </cell>
          <cell r="G422">
            <v>67</v>
          </cell>
          <cell r="H422" t="str">
            <v>Samsung COB G2</v>
          </cell>
          <cell r="I422">
            <v>3</v>
          </cell>
          <cell r="J422" t="str">
            <v>285х410х180</v>
          </cell>
          <cell r="K422" t="e">
            <v>#N/A</v>
          </cell>
          <cell r="L422" t="e">
            <v>#N/A</v>
          </cell>
          <cell r="M422" t="e">
            <v>#N/A</v>
          </cell>
          <cell r="N422" t="str">
            <v>Экструдированный алюминиевый профиль (анодированный), боросиликатная оптика с  силиконовой прокладкой</v>
          </cell>
          <cell r="O422" t="str">
            <v xml:space="preserve"> -60°...+50° С</v>
          </cell>
          <cell r="P422" t="str">
            <v>60 000 ч</v>
          </cell>
          <cell r="Q422" t="str">
            <v>5000К</v>
          </cell>
          <cell r="R422" t="str">
            <v>5 лет</v>
          </cell>
          <cell r="S422">
            <v>0</v>
          </cell>
          <cell r="T422">
            <v>0</v>
          </cell>
          <cell r="U422">
            <v>12210</v>
          </cell>
          <cell r="V422">
            <v>13430</v>
          </cell>
          <cell r="W422">
            <v>17460</v>
          </cell>
          <cell r="X422">
            <v>19205</v>
          </cell>
          <cell r="Y422">
            <v>0</v>
          </cell>
          <cell r="Z422">
            <v>0</v>
          </cell>
          <cell r="AA422">
            <v>0</v>
          </cell>
          <cell r="AB422">
            <v>5018</v>
          </cell>
        </row>
        <row r="423">
          <cell r="A423" t="str">
            <v>VRN-LC60-180T-B50K67-K</v>
          </cell>
          <cell r="B423">
            <v>180</v>
          </cell>
          <cell r="C423">
            <v>28800</v>
          </cell>
          <cell r="D423" t="str">
            <v>176-264В AС</v>
          </cell>
          <cell r="E423">
            <v>0.95</v>
          </cell>
          <cell r="F423" t="str">
            <v>Г (глубокая), 60°</v>
          </cell>
          <cell r="G423">
            <v>67</v>
          </cell>
          <cell r="H423" t="str">
            <v>Samsung COB G2</v>
          </cell>
          <cell r="I423">
            <v>3</v>
          </cell>
          <cell r="J423" t="str">
            <v>285х410х165</v>
          </cell>
          <cell r="K423" t="e">
            <v>#N/A</v>
          </cell>
          <cell r="L423" t="e">
            <v>#N/A</v>
          </cell>
          <cell r="M423" t="e">
            <v>#N/A</v>
          </cell>
          <cell r="N423" t="str">
            <v>Экструдированный алюминиевый профиль (анодированный), боросиликатная оптика с  силиконовой прокладкой</v>
          </cell>
          <cell r="O423" t="str">
            <v xml:space="preserve"> -60°...+50° С</v>
          </cell>
          <cell r="P423" t="str">
            <v>60 000 ч</v>
          </cell>
          <cell r="Q423" t="str">
            <v>5000К</v>
          </cell>
          <cell r="R423" t="str">
            <v>5 лет</v>
          </cell>
          <cell r="S423">
            <v>0</v>
          </cell>
          <cell r="T423">
            <v>0</v>
          </cell>
          <cell r="U423">
            <v>12210</v>
          </cell>
          <cell r="V423">
            <v>13430</v>
          </cell>
          <cell r="W423">
            <v>17460</v>
          </cell>
          <cell r="X423">
            <v>19205</v>
          </cell>
          <cell r="Y423">
            <v>0</v>
          </cell>
          <cell r="Z423">
            <v>0</v>
          </cell>
          <cell r="AA423">
            <v>0</v>
          </cell>
          <cell r="AB423">
            <v>5042</v>
          </cell>
        </row>
        <row r="424">
          <cell r="A424" t="str">
            <v>VRN-LC90-180T-B50K67-U</v>
          </cell>
          <cell r="B424">
            <v>180</v>
          </cell>
          <cell r="C424">
            <v>28800</v>
          </cell>
          <cell r="D424" t="str">
            <v>176-264В AС</v>
          </cell>
          <cell r="E424">
            <v>0.95</v>
          </cell>
          <cell r="F424" t="str">
            <v>Г (глубокая), 90°</v>
          </cell>
          <cell r="G424">
            <v>67</v>
          </cell>
          <cell r="H424" t="str">
            <v>Samsung COB G2</v>
          </cell>
          <cell r="I424">
            <v>3</v>
          </cell>
          <cell r="J424" t="str">
            <v>285х410х180</v>
          </cell>
          <cell r="K424" t="e">
            <v>#N/A</v>
          </cell>
          <cell r="L424" t="e">
            <v>#N/A</v>
          </cell>
          <cell r="M424" t="e">
            <v>#N/A</v>
          </cell>
          <cell r="N424" t="str">
            <v>Экструдированный алюминиевый профиль (анодированный), боросиликатная оптика с  силиконовой прокладкой</v>
          </cell>
          <cell r="O424" t="str">
            <v xml:space="preserve"> -60°...+50° С</v>
          </cell>
          <cell r="P424" t="str">
            <v>60 000 ч</v>
          </cell>
          <cell r="Q424" t="str">
            <v>5000К</v>
          </cell>
          <cell r="R424" t="str">
            <v>5 лет</v>
          </cell>
          <cell r="S424">
            <v>0</v>
          </cell>
          <cell r="T424">
            <v>0</v>
          </cell>
          <cell r="U424">
            <v>12210</v>
          </cell>
          <cell r="V424">
            <v>13430</v>
          </cell>
          <cell r="W424">
            <v>17460</v>
          </cell>
          <cell r="X424">
            <v>19205</v>
          </cell>
          <cell r="Y424">
            <v>0</v>
          </cell>
          <cell r="Z424">
            <v>0</v>
          </cell>
          <cell r="AA424">
            <v>0</v>
          </cell>
          <cell r="AB424">
            <v>5020</v>
          </cell>
        </row>
        <row r="425">
          <cell r="A425" t="str">
            <v>VRN-LC90-180T-B50K67-K</v>
          </cell>
          <cell r="B425">
            <v>180</v>
          </cell>
          <cell r="C425">
            <v>28800</v>
          </cell>
          <cell r="D425" t="str">
            <v>176-264В AС</v>
          </cell>
          <cell r="E425">
            <v>0.95</v>
          </cell>
          <cell r="F425" t="str">
            <v>Г (глубокая), 90°</v>
          </cell>
          <cell r="G425">
            <v>67</v>
          </cell>
          <cell r="H425" t="str">
            <v>Samsung COB G2</v>
          </cell>
          <cell r="I425">
            <v>3</v>
          </cell>
          <cell r="J425" t="str">
            <v>285х410х165</v>
          </cell>
          <cell r="K425" t="e">
            <v>#N/A</v>
          </cell>
          <cell r="L425" t="e">
            <v>#N/A</v>
          </cell>
          <cell r="M425" t="e">
            <v>#N/A</v>
          </cell>
          <cell r="N425" t="str">
            <v>Экструдированный алюминиевый профиль (анодированный), боросиликатная оптика с  силиконовой прокладкой</v>
          </cell>
          <cell r="O425" t="str">
            <v xml:space="preserve"> -60°...+50° С</v>
          </cell>
          <cell r="P425" t="str">
            <v>60 000 ч</v>
          </cell>
          <cell r="Q425" t="str">
            <v>5000К</v>
          </cell>
          <cell r="R425" t="str">
            <v>5 лет</v>
          </cell>
          <cell r="S425">
            <v>0</v>
          </cell>
          <cell r="T425">
            <v>0</v>
          </cell>
          <cell r="U425">
            <v>12210</v>
          </cell>
          <cell r="V425">
            <v>13430</v>
          </cell>
          <cell r="W425">
            <v>17460</v>
          </cell>
          <cell r="X425">
            <v>19205</v>
          </cell>
          <cell r="Y425">
            <v>0</v>
          </cell>
          <cell r="Z425">
            <v>0</v>
          </cell>
          <cell r="AA425">
            <v>0</v>
          </cell>
          <cell r="AB425">
            <v>5044</v>
          </cell>
        </row>
        <row r="426">
          <cell r="A426" t="str">
            <v>VRN-LC120-180T-B50K67-U</v>
          </cell>
          <cell r="B426">
            <v>180</v>
          </cell>
          <cell r="C426">
            <v>28800</v>
          </cell>
          <cell r="D426" t="str">
            <v>176-264В AС</v>
          </cell>
          <cell r="E426">
            <v>0.95</v>
          </cell>
          <cell r="F426" t="str">
            <v>Д (косинусная), 120°</v>
          </cell>
          <cell r="G426">
            <v>67</v>
          </cell>
          <cell r="H426" t="str">
            <v>Samsung COB G2</v>
          </cell>
          <cell r="I426">
            <v>3</v>
          </cell>
          <cell r="J426" t="str">
            <v>285х410х180</v>
          </cell>
          <cell r="K426" t="e">
            <v>#N/A</v>
          </cell>
          <cell r="L426" t="e">
            <v>#N/A</v>
          </cell>
          <cell r="M426" t="e">
            <v>#N/A</v>
          </cell>
          <cell r="N426" t="str">
            <v>Экструдированный алюминиевый профиль (анодированный), боросиликатная оптика с  силиконовой прокладкой</v>
          </cell>
          <cell r="O426" t="str">
            <v xml:space="preserve"> -60°...+50° С</v>
          </cell>
          <cell r="P426" t="str">
            <v>60 000 ч</v>
          </cell>
          <cell r="Q426" t="str">
            <v>5000К</v>
          </cell>
          <cell r="R426" t="str">
            <v>5 лет</v>
          </cell>
          <cell r="S426">
            <v>0</v>
          </cell>
          <cell r="T426">
            <v>0</v>
          </cell>
          <cell r="U426">
            <v>12210</v>
          </cell>
          <cell r="V426">
            <v>13430</v>
          </cell>
          <cell r="W426">
            <v>17460</v>
          </cell>
          <cell r="X426">
            <v>19205</v>
          </cell>
          <cell r="Y426">
            <v>0</v>
          </cell>
          <cell r="Z426">
            <v>0</v>
          </cell>
          <cell r="AA426">
            <v>0</v>
          </cell>
          <cell r="AB426">
            <v>5022</v>
          </cell>
        </row>
        <row r="427">
          <cell r="A427" t="str">
            <v>VRN-LC120-180T-B50K67-K</v>
          </cell>
          <cell r="B427">
            <v>180</v>
          </cell>
          <cell r="C427">
            <v>28800</v>
          </cell>
          <cell r="D427" t="str">
            <v>176-264В AС</v>
          </cell>
          <cell r="E427">
            <v>0.95</v>
          </cell>
          <cell r="F427" t="str">
            <v>Д (косинусная), 120°</v>
          </cell>
          <cell r="G427">
            <v>67</v>
          </cell>
          <cell r="H427" t="str">
            <v>Samsung COB G2</v>
          </cell>
          <cell r="I427">
            <v>3</v>
          </cell>
          <cell r="J427" t="str">
            <v>285х410х165</v>
          </cell>
          <cell r="K427" t="e">
            <v>#N/A</v>
          </cell>
          <cell r="L427" t="e">
            <v>#N/A</v>
          </cell>
          <cell r="M427" t="e">
            <v>#N/A</v>
          </cell>
          <cell r="N427" t="str">
            <v>Экструдированный алюминиевый профиль (анодированный), боросиликатная оптика с  силиконовой прокладкой</v>
          </cell>
          <cell r="O427" t="str">
            <v xml:space="preserve"> -60°...+50° С</v>
          </cell>
          <cell r="P427" t="str">
            <v>60 000 ч</v>
          </cell>
          <cell r="Q427" t="str">
            <v>5000К</v>
          </cell>
          <cell r="R427" t="str">
            <v>5 лет</v>
          </cell>
          <cell r="S427">
            <v>0</v>
          </cell>
          <cell r="T427">
            <v>0</v>
          </cell>
          <cell r="U427">
            <v>12210</v>
          </cell>
          <cell r="V427">
            <v>13430</v>
          </cell>
          <cell r="W427">
            <v>17460</v>
          </cell>
          <cell r="X427">
            <v>19205</v>
          </cell>
          <cell r="Y427">
            <v>0</v>
          </cell>
          <cell r="Z427">
            <v>0</v>
          </cell>
          <cell r="AA427">
            <v>0</v>
          </cell>
          <cell r="AB427">
            <v>5046</v>
          </cell>
        </row>
        <row r="428">
          <cell r="A428" t="str">
            <v>VRN-LC135X75-180T-B50K67-U</v>
          </cell>
          <cell r="B428">
            <v>180</v>
          </cell>
          <cell r="C428">
            <v>28800</v>
          </cell>
          <cell r="D428" t="str">
            <v>176-264В AС</v>
          </cell>
          <cell r="E428">
            <v>0.95</v>
          </cell>
          <cell r="F428" t="str">
            <v>Ш (широкая), 135*75°</v>
          </cell>
          <cell r="G428">
            <v>67</v>
          </cell>
          <cell r="H428" t="str">
            <v>Samsung COB G2</v>
          </cell>
          <cell r="I428">
            <v>3</v>
          </cell>
          <cell r="J428" t="str">
            <v>285х410х180</v>
          </cell>
          <cell r="K428" t="e">
            <v>#N/A</v>
          </cell>
          <cell r="L428" t="e">
            <v>#N/A</v>
          </cell>
          <cell r="M428" t="e">
            <v>#N/A</v>
          </cell>
          <cell r="N428" t="str">
            <v>Экструдированный алюминиевый профиль (анодированный), боросиликатная оптика с  силиконовой прокладкой</v>
          </cell>
          <cell r="O428" t="str">
            <v xml:space="preserve"> -60°...+50° С</v>
          </cell>
          <cell r="P428" t="str">
            <v>60 000 ч</v>
          </cell>
          <cell r="Q428" t="str">
            <v>5000К</v>
          </cell>
          <cell r="R428" t="str">
            <v>5 лет</v>
          </cell>
          <cell r="S428">
            <v>0</v>
          </cell>
          <cell r="T428">
            <v>0</v>
          </cell>
          <cell r="U428">
            <v>12210</v>
          </cell>
          <cell r="V428">
            <v>13430</v>
          </cell>
          <cell r="W428">
            <v>17460</v>
          </cell>
          <cell r="X428">
            <v>19205</v>
          </cell>
          <cell r="Y428">
            <v>0</v>
          </cell>
          <cell r="Z428">
            <v>0</v>
          </cell>
          <cell r="AA428">
            <v>0</v>
          </cell>
          <cell r="AB428">
            <v>5024</v>
          </cell>
        </row>
        <row r="429">
          <cell r="A429" t="str">
            <v>VRN-LC135X75-180T-B50K67-K</v>
          </cell>
          <cell r="B429">
            <v>180</v>
          </cell>
          <cell r="C429">
            <v>28800</v>
          </cell>
          <cell r="D429" t="str">
            <v>176-264В AС</v>
          </cell>
          <cell r="E429">
            <v>0.95</v>
          </cell>
          <cell r="F429" t="str">
            <v>Ш (широкая), 135*75°</v>
          </cell>
          <cell r="G429">
            <v>67</v>
          </cell>
          <cell r="H429" t="str">
            <v>Samsung COB G2</v>
          </cell>
          <cell r="I429">
            <v>3</v>
          </cell>
          <cell r="J429" t="str">
            <v>285х410х165</v>
          </cell>
          <cell r="K429" t="e">
            <v>#N/A</v>
          </cell>
          <cell r="L429" t="e">
            <v>#N/A</v>
          </cell>
          <cell r="M429" t="e">
            <v>#N/A</v>
          </cell>
          <cell r="N429" t="str">
            <v>Экструдированный алюминиевый профиль (анодированный), боросиликатная оптика с  силиконовой прокладкой</v>
          </cell>
          <cell r="O429" t="str">
            <v xml:space="preserve"> -60°...+50° С</v>
          </cell>
          <cell r="P429" t="str">
            <v>60 000 ч</v>
          </cell>
          <cell r="Q429" t="str">
            <v>5000К</v>
          </cell>
          <cell r="R429" t="str">
            <v>5 лет</v>
          </cell>
          <cell r="S429">
            <v>0</v>
          </cell>
          <cell r="T429">
            <v>0</v>
          </cell>
          <cell r="U429">
            <v>12210</v>
          </cell>
          <cell r="V429">
            <v>13430</v>
          </cell>
          <cell r="W429">
            <v>17460</v>
          </cell>
          <cell r="X429">
            <v>19205</v>
          </cell>
          <cell r="Y429">
            <v>0</v>
          </cell>
          <cell r="Z429">
            <v>0</v>
          </cell>
          <cell r="AA429">
            <v>0</v>
          </cell>
          <cell r="AB429">
            <v>5048</v>
          </cell>
        </row>
        <row r="430">
          <cell r="A430">
            <v>0</v>
          </cell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</row>
        <row r="431">
          <cell r="A431" t="str">
            <v>VRN-LM30X120-27-A50K67-U</v>
          </cell>
          <cell r="B431">
            <v>27</v>
          </cell>
          <cell r="C431">
            <v>4455</v>
          </cell>
          <cell r="D431" t="str">
            <v>176-264В AС</v>
          </cell>
          <cell r="E431">
            <v>0.95</v>
          </cell>
          <cell r="F431" t="str">
            <v>ШБ (широкая, боковая), 30*120°</v>
          </cell>
          <cell r="G431">
            <v>67</v>
          </cell>
          <cell r="H431" t="str">
            <v>Samsung LH351</v>
          </cell>
          <cell r="I431">
            <v>12</v>
          </cell>
          <cell r="J431" t="str">
            <v>235х100х140</v>
          </cell>
          <cell r="K431" t="str">
            <v>250x115x140</v>
          </cell>
          <cell r="L431">
            <v>1000</v>
          </cell>
          <cell r="M431">
            <v>1100</v>
          </cell>
          <cell r="N431" t="str">
            <v>Экструдированный алюминиевый профиль (анодированный), вторичная оптика из акрила (ПММА) с  силиконовой прокладкой</v>
          </cell>
          <cell r="O431" t="str">
            <v xml:space="preserve"> -60°...+50° С</v>
          </cell>
          <cell r="P431" t="str">
            <v>100 000 ч</v>
          </cell>
          <cell r="Q431" t="str">
            <v>5000К 4000К* 3000К*</v>
          </cell>
          <cell r="R431" t="str">
            <v>5 лет</v>
          </cell>
          <cell r="T431">
            <v>0</v>
          </cell>
          <cell r="U431">
            <v>2230</v>
          </cell>
          <cell r="V431">
            <v>2455</v>
          </cell>
          <cell r="W431">
            <v>3190</v>
          </cell>
          <cell r="X431">
            <v>3510</v>
          </cell>
          <cell r="Y431">
            <v>0</v>
          </cell>
          <cell r="Z431">
            <v>0</v>
          </cell>
          <cell r="AA431">
            <v>0</v>
          </cell>
          <cell r="AB431">
            <v>3001</v>
          </cell>
        </row>
        <row r="432">
          <cell r="A432" t="str">
            <v>VRN-LM30X120-27-A50K67-K</v>
          </cell>
          <cell r="B432">
            <v>27</v>
          </cell>
          <cell r="C432">
            <v>4455</v>
          </cell>
          <cell r="D432" t="str">
            <v>176-264В AС</v>
          </cell>
          <cell r="E432">
            <v>0.95</v>
          </cell>
          <cell r="F432" t="str">
            <v>ШБ (широкая, боковая), 30*120°</v>
          </cell>
          <cell r="G432">
            <v>67</v>
          </cell>
          <cell r="H432" t="str">
            <v>Samsung LH351</v>
          </cell>
          <cell r="I432">
            <v>12</v>
          </cell>
          <cell r="J432" t="str">
            <v>235х100х125</v>
          </cell>
          <cell r="K432" t="str">
            <v>250x115x140</v>
          </cell>
          <cell r="L432">
            <v>950</v>
          </cell>
          <cell r="M432">
            <v>1000</v>
          </cell>
          <cell r="N432" t="str">
            <v>Экструдированный алюминиевый профиль (анодированный), вторичная оптика из акрила (ПММА) с  силиконовой прокладкой</v>
          </cell>
          <cell r="O432" t="str">
            <v xml:space="preserve"> -60°...+50° С</v>
          </cell>
          <cell r="P432" t="str">
            <v>100 000 ч</v>
          </cell>
          <cell r="Q432" t="str">
            <v>5000К 4000К* 3000К*</v>
          </cell>
          <cell r="R432" t="str">
            <v>5 лет</v>
          </cell>
          <cell r="T432">
            <v>0</v>
          </cell>
          <cell r="U432">
            <v>2230</v>
          </cell>
          <cell r="V432">
            <v>2455</v>
          </cell>
          <cell r="W432">
            <v>3190</v>
          </cell>
          <cell r="X432">
            <v>3510</v>
          </cell>
          <cell r="Y432">
            <v>0</v>
          </cell>
          <cell r="Z432">
            <v>0</v>
          </cell>
          <cell r="AA432">
            <v>0</v>
          </cell>
          <cell r="AB432">
            <v>3007</v>
          </cell>
        </row>
        <row r="433">
          <cell r="A433" t="str">
            <v>VRN-LM45X140-27-A50K67-U</v>
          </cell>
          <cell r="B433">
            <v>27</v>
          </cell>
          <cell r="C433">
            <v>4455</v>
          </cell>
          <cell r="D433" t="str">
            <v>176-264В AС</v>
          </cell>
          <cell r="E433">
            <v>0.95</v>
          </cell>
          <cell r="F433" t="str">
            <v>ШБ (широкая, боковая), 45*140°</v>
          </cell>
          <cell r="G433">
            <v>67</v>
          </cell>
          <cell r="H433" t="str">
            <v>Samsung LH351</v>
          </cell>
          <cell r="I433">
            <v>12</v>
          </cell>
          <cell r="J433" t="str">
            <v>235х100х140</v>
          </cell>
          <cell r="K433" t="str">
            <v>250x115x140</v>
          </cell>
          <cell r="L433">
            <v>1000</v>
          </cell>
          <cell r="M433">
            <v>1100</v>
          </cell>
          <cell r="N433" t="str">
            <v>Экструдированный алюминиевый профиль (анодированный), вторичная оптика из акрила (ПММА) с  силиконовой прокладкой</v>
          </cell>
          <cell r="O433" t="str">
            <v xml:space="preserve"> -60°...+50° С</v>
          </cell>
          <cell r="P433" t="str">
            <v>100 000 ч</v>
          </cell>
          <cell r="Q433" t="str">
            <v>5000К 4000К* 3000К*</v>
          </cell>
          <cell r="R433" t="str">
            <v>5 лет</v>
          </cell>
          <cell r="S433">
            <v>0</v>
          </cell>
          <cell r="T433">
            <v>0</v>
          </cell>
          <cell r="U433">
            <v>2140</v>
          </cell>
          <cell r="V433">
            <v>2355</v>
          </cell>
          <cell r="W433">
            <v>3060</v>
          </cell>
          <cell r="X433">
            <v>3365</v>
          </cell>
          <cell r="Y433">
            <v>0</v>
          </cell>
          <cell r="Z433">
            <v>0</v>
          </cell>
          <cell r="AA433">
            <v>0</v>
          </cell>
          <cell r="AB433">
            <v>3002</v>
          </cell>
        </row>
        <row r="434">
          <cell r="A434" t="str">
            <v>VRN-LM45X140-27-A50K67-K</v>
          </cell>
          <cell r="B434">
            <v>27</v>
          </cell>
          <cell r="C434">
            <v>4455</v>
          </cell>
          <cell r="D434" t="str">
            <v>176-264В AС</v>
          </cell>
          <cell r="E434">
            <v>0.95</v>
          </cell>
          <cell r="F434" t="str">
            <v>ШБ (широкая, боковая), 45*140°</v>
          </cell>
          <cell r="G434">
            <v>67</v>
          </cell>
          <cell r="H434" t="str">
            <v>Samsung LH351</v>
          </cell>
          <cell r="I434">
            <v>12</v>
          </cell>
          <cell r="J434" t="str">
            <v>235х100х125</v>
          </cell>
          <cell r="K434" t="str">
            <v>250x115x140</v>
          </cell>
          <cell r="L434">
            <v>950</v>
          </cell>
          <cell r="M434">
            <v>1000</v>
          </cell>
          <cell r="N434" t="str">
            <v>Экструдированный алюминиевый профиль (анодированный), вторичная оптика из акрила (ПММА) с  силиконовой прокладкой</v>
          </cell>
          <cell r="O434" t="str">
            <v xml:space="preserve"> -60°...+50° С</v>
          </cell>
          <cell r="P434" t="str">
            <v>100 000 ч</v>
          </cell>
          <cell r="Q434" t="str">
            <v>5000К 4000К* 3000К*</v>
          </cell>
          <cell r="R434" t="str">
            <v>5 лет</v>
          </cell>
          <cell r="S434">
            <v>0</v>
          </cell>
          <cell r="T434">
            <v>0</v>
          </cell>
          <cell r="U434">
            <v>2140</v>
          </cell>
          <cell r="V434">
            <v>2355</v>
          </cell>
          <cell r="W434">
            <v>3060</v>
          </cell>
          <cell r="X434">
            <v>3365</v>
          </cell>
          <cell r="Y434">
            <v>0</v>
          </cell>
          <cell r="Z434">
            <v>0</v>
          </cell>
          <cell r="AA434">
            <v>0</v>
          </cell>
          <cell r="AB434">
            <v>3008</v>
          </cell>
        </row>
        <row r="435">
          <cell r="A435" t="str">
            <v>VRN-LM30X120-53-A50K67-U</v>
          </cell>
          <cell r="B435">
            <v>53</v>
          </cell>
          <cell r="C435">
            <v>8745</v>
          </cell>
          <cell r="D435" t="str">
            <v>176-264В AС</v>
          </cell>
          <cell r="E435">
            <v>0.95</v>
          </cell>
          <cell r="F435" t="str">
            <v>ШБ (широкая, боковая), 30*120°</v>
          </cell>
          <cell r="G435">
            <v>67</v>
          </cell>
          <cell r="H435" t="str">
            <v>Samsung LH351</v>
          </cell>
          <cell r="I435">
            <v>24</v>
          </cell>
          <cell r="J435" t="str">
            <v>385х100х140</v>
          </cell>
          <cell r="K435" t="str">
            <v>400x115x140</v>
          </cell>
          <cell r="L435">
            <v>1350</v>
          </cell>
          <cell r="M435">
            <v>1450</v>
          </cell>
          <cell r="N435" t="str">
            <v>Экструдированный алюминиевый профиль (анодированный), вторичная оптика из акрила (ПММА) с  силиконовой прокладкой</v>
          </cell>
          <cell r="O435" t="str">
            <v xml:space="preserve"> -60°...+50° С</v>
          </cell>
          <cell r="P435" t="str">
            <v>100 000 ч</v>
          </cell>
          <cell r="Q435" t="str">
            <v>5000К 4000К* 3000К*</v>
          </cell>
          <cell r="R435" t="str">
            <v>5 лет</v>
          </cell>
          <cell r="S435">
            <v>0</v>
          </cell>
          <cell r="T435">
            <v>0</v>
          </cell>
          <cell r="U435">
            <v>3305</v>
          </cell>
          <cell r="V435">
            <v>3635</v>
          </cell>
          <cell r="W435">
            <v>4725</v>
          </cell>
          <cell r="X435">
            <v>5200</v>
          </cell>
          <cell r="Y435">
            <v>0</v>
          </cell>
          <cell r="Z435">
            <v>0</v>
          </cell>
          <cell r="AA435">
            <v>0</v>
          </cell>
          <cell r="AB435">
            <v>3003</v>
          </cell>
        </row>
        <row r="436">
          <cell r="A436" t="str">
            <v>VRN-LM30X120-53-A50K67-K</v>
          </cell>
          <cell r="B436">
            <v>53</v>
          </cell>
          <cell r="C436">
            <v>8745</v>
          </cell>
          <cell r="D436" t="str">
            <v>176-264В AС</v>
          </cell>
          <cell r="E436">
            <v>0.95</v>
          </cell>
          <cell r="F436" t="str">
            <v>ШБ (широкая, боковая), 30*120°</v>
          </cell>
          <cell r="G436">
            <v>67</v>
          </cell>
          <cell r="H436" t="str">
            <v>Samsung LH351</v>
          </cell>
          <cell r="I436">
            <v>24</v>
          </cell>
          <cell r="J436" t="str">
            <v>385x100x125</v>
          </cell>
          <cell r="K436" t="str">
            <v>400x115x140</v>
          </cell>
          <cell r="L436">
            <v>1400</v>
          </cell>
          <cell r="M436">
            <v>1500</v>
          </cell>
          <cell r="N436" t="str">
            <v>Экструдированный алюминиевый профиль (анодированный), вторичная оптика из акрила (ПММА) с  силиконовой прокладкой</v>
          </cell>
          <cell r="O436" t="str">
            <v xml:space="preserve"> -60°...+50° С</v>
          </cell>
          <cell r="P436" t="str">
            <v>100 000 ч</v>
          </cell>
          <cell r="Q436" t="str">
            <v>5000К 4000К* 3000К*</v>
          </cell>
          <cell r="R436" t="str">
            <v>5 лет</v>
          </cell>
          <cell r="S436">
            <v>0</v>
          </cell>
          <cell r="T436">
            <v>0</v>
          </cell>
          <cell r="U436">
            <v>3305</v>
          </cell>
          <cell r="V436">
            <v>3635</v>
          </cell>
          <cell r="W436">
            <v>4725</v>
          </cell>
          <cell r="X436">
            <v>5200</v>
          </cell>
          <cell r="Y436">
            <v>0</v>
          </cell>
          <cell r="Z436">
            <v>0</v>
          </cell>
          <cell r="AA436">
            <v>0</v>
          </cell>
          <cell r="AB436">
            <v>3009</v>
          </cell>
        </row>
        <row r="437">
          <cell r="A437" t="str">
            <v>VRN-LM45X140-53-A50K67-U</v>
          </cell>
          <cell r="B437">
            <v>53</v>
          </cell>
          <cell r="C437">
            <v>8745</v>
          </cell>
          <cell r="D437" t="str">
            <v>176-264В AС</v>
          </cell>
          <cell r="E437">
            <v>0.95</v>
          </cell>
          <cell r="F437" t="str">
            <v>ШБ (широкая, боковая), 45*140°</v>
          </cell>
          <cell r="G437">
            <v>67</v>
          </cell>
          <cell r="H437" t="str">
            <v>Samsung LH351</v>
          </cell>
          <cell r="I437">
            <v>24</v>
          </cell>
          <cell r="J437" t="str">
            <v>385х100х140</v>
          </cell>
          <cell r="K437" t="str">
            <v>400x115x140</v>
          </cell>
          <cell r="L437">
            <v>1350</v>
          </cell>
          <cell r="M437">
            <v>1450</v>
          </cell>
          <cell r="N437" t="str">
            <v>Экструдированный алюминиевый профиль (анодированный), вторичная оптика из акрила (ПММА) с  силиконовой прокладкой</v>
          </cell>
          <cell r="O437" t="str">
            <v xml:space="preserve"> -60°...+50° С</v>
          </cell>
          <cell r="P437" t="str">
            <v>100 000 ч</v>
          </cell>
          <cell r="Q437" t="str">
            <v>5000К 4000К* 3000К*</v>
          </cell>
          <cell r="R437" t="str">
            <v>5 лет</v>
          </cell>
          <cell r="S437">
            <v>0</v>
          </cell>
          <cell r="T437">
            <v>0</v>
          </cell>
          <cell r="U437">
            <v>3550</v>
          </cell>
          <cell r="V437">
            <v>3905</v>
          </cell>
          <cell r="W437">
            <v>5075</v>
          </cell>
          <cell r="X437">
            <v>5585</v>
          </cell>
          <cell r="Y437">
            <v>0</v>
          </cell>
          <cell r="Z437">
            <v>0</v>
          </cell>
          <cell r="AA437">
            <v>0</v>
          </cell>
          <cell r="AB437">
            <v>3004</v>
          </cell>
        </row>
        <row r="438">
          <cell r="A438" t="str">
            <v>VRN-LM45X140-53-A50K67-K</v>
          </cell>
          <cell r="B438">
            <v>53</v>
          </cell>
          <cell r="C438">
            <v>8745</v>
          </cell>
          <cell r="D438" t="str">
            <v>176-264В AС</v>
          </cell>
          <cell r="E438">
            <v>0.95</v>
          </cell>
          <cell r="F438" t="str">
            <v>ШБ (широкая, боковая), 45*140°</v>
          </cell>
          <cell r="G438">
            <v>67</v>
          </cell>
          <cell r="H438" t="str">
            <v>Samsung LH351</v>
          </cell>
          <cell r="I438">
            <v>24</v>
          </cell>
          <cell r="J438" t="str">
            <v>385x100x125</v>
          </cell>
          <cell r="K438" t="str">
            <v>400x115x140</v>
          </cell>
          <cell r="L438">
            <v>1400</v>
          </cell>
          <cell r="M438">
            <v>1500</v>
          </cell>
          <cell r="N438" t="str">
            <v>Экструдированный алюминиевый профиль (анодированный), вторичная оптика из акрила (ПММА) с  силиконовой прокладкой</v>
          </cell>
          <cell r="O438" t="str">
            <v xml:space="preserve"> -60°...+50° С</v>
          </cell>
          <cell r="P438" t="str">
            <v>100 000 ч</v>
          </cell>
          <cell r="Q438" t="str">
            <v>5000К 4000К* 3000К*</v>
          </cell>
          <cell r="R438" t="str">
            <v>5 лет</v>
          </cell>
          <cell r="S438">
            <v>0</v>
          </cell>
          <cell r="T438">
            <v>0</v>
          </cell>
          <cell r="U438">
            <v>3550</v>
          </cell>
          <cell r="V438">
            <v>3905</v>
          </cell>
          <cell r="W438">
            <v>5075</v>
          </cell>
          <cell r="X438">
            <v>5585</v>
          </cell>
          <cell r="Y438">
            <v>0</v>
          </cell>
          <cell r="Z438">
            <v>0</v>
          </cell>
          <cell r="AA438">
            <v>0</v>
          </cell>
          <cell r="AB438">
            <v>3010</v>
          </cell>
        </row>
        <row r="439">
          <cell r="A439" t="str">
            <v>VRN-LM30X120-79-A50K67-U</v>
          </cell>
          <cell r="B439">
            <v>79</v>
          </cell>
          <cell r="C439">
            <v>13035</v>
          </cell>
          <cell r="D439" t="str">
            <v>176-264В AС</v>
          </cell>
          <cell r="E439">
            <v>0.95</v>
          </cell>
          <cell r="F439" t="str">
            <v>ШБ (широкая, боковая), 30*120°</v>
          </cell>
          <cell r="G439">
            <v>67</v>
          </cell>
          <cell r="H439" t="str">
            <v>Samsung LH351</v>
          </cell>
          <cell r="I439">
            <v>36</v>
          </cell>
          <cell r="J439" t="str">
            <v>560x100x140</v>
          </cell>
          <cell r="K439" t="str">
            <v>560x115x140</v>
          </cell>
          <cell r="L439">
            <v>1950</v>
          </cell>
          <cell r="M439">
            <v>1900</v>
          </cell>
          <cell r="N439" t="str">
            <v>Экструдированный алюминиевый профиль (анодированный), вторичная оптика из акрила (ПММА) с  силиконовой прокладкой</v>
          </cell>
          <cell r="O439" t="str">
            <v xml:space="preserve"> -60°...+50° С</v>
          </cell>
          <cell r="P439" t="str">
            <v>100 000 ч</v>
          </cell>
          <cell r="Q439" t="str">
            <v>5000К 4000К* 3000К*</v>
          </cell>
          <cell r="R439" t="str">
            <v>5 лет</v>
          </cell>
          <cell r="S439">
            <v>0</v>
          </cell>
          <cell r="T439">
            <v>0</v>
          </cell>
          <cell r="U439">
            <v>5080</v>
          </cell>
          <cell r="V439">
            <v>5590</v>
          </cell>
          <cell r="W439">
            <v>7265</v>
          </cell>
          <cell r="X439">
            <v>7990</v>
          </cell>
          <cell r="Y439">
            <v>0</v>
          </cell>
          <cell r="Z439">
            <v>0</v>
          </cell>
          <cell r="AA439">
            <v>0</v>
          </cell>
          <cell r="AB439">
            <v>3005</v>
          </cell>
        </row>
        <row r="440">
          <cell r="A440" t="str">
            <v>VRN-LM30X120-79-A50K67-K</v>
          </cell>
          <cell r="B440">
            <v>79</v>
          </cell>
          <cell r="C440">
            <v>13035</v>
          </cell>
          <cell r="D440" t="str">
            <v>176-264В AС</v>
          </cell>
          <cell r="E440">
            <v>0.95</v>
          </cell>
          <cell r="F440" t="str">
            <v>ШБ (широкая, боковая), 30*120°</v>
          </cell>
          <cell r="G440">
            <v>67</v>
          </cell>
          <cell r="H440" t="str">
            <v>Samsung LH351</v>
          </cell>
          <cell r="I440">
            <v>36</v>
          </cell>
          <cell r="J440" t="str">
            <v>560х100х125</v>
          </cell>
          <cell r="K440" t="str">
            <v>560x115x140</v>
          </cell>
          <cell r="L440">
            <v>2000</v>
          </cell>
          <cell r="M440">
            <v>2150</v>
          </cell>
          <cell r="N440" t="str">
            <v>Экструдированный алюминиевый профиль (анодированный), вторичная оптика из акрила (ПММА) с  силиконовой прокладкой</v>
          </cell>
          <cell r="O440" t="str">
            <v xml:space="preserve"> -60°...+50° С</v>
          </cell>
          <cell r="P440" t="str">
            <v>100 000 ч</v>
          </cell>
          <cell r="Q440" t="str">
            <v>5000К 4000К* 3000К*</v>
          </cell>
          <cell r="R440" t="str">
            <v>5 лет</v>
          </cell>
          <cell r="S440">
            <v>0</v>
          </cell>
          <cell r="T440">
            <v>0</v>
          </cell>
          <cell r="U440">
            <v>5080</v>
          </cell>
          <cell r="V440">
            <v>5590</v>
          </cell>
          <cell r="W440">
            <v>7265</v>
          </cell>
          <cell r="X440">
            <v>7990</v>
          </cell>
          <cell r="Y440">
            <v>0</v>
          </cell>
          <cell r="Z440">
            <v>0</v>
          </cell>
          <cell r="AA440">
            <v>0</v>
          </cell>
          <cell r="AB440">
            <v>3011</v>
          </cell>
        </row>
        <row r="441">
          <cell r="A441" t="str">
            <v>VRN-LM45X140-79-A50K67-U</v>
          </cell>
          <cell r="B441">
            <v>79</v>
          </cell>
          <cell r="C441">
            <v>13035</v>
          </cell>
          <cell r="D441" t="str">
            <v>176-264В AС</v>
          </cell>
          <cell r="E441">
            <v>0.95</v>
          </cell>
          <cell r="F441" t="str">
            <v>ШБ (широкая, боковая), 45*140°</v>
          </cell>
          <cell r="G441">
            <v>67</v>
          </cell>
          <cell r="H441" t="str">
            <v>Samsung LH351</v>
          </cell>
          <cell r="I441">
            <v>36</v>
          </cell>
          <cell r="J441" t="str">
            <v>560x100x140</v>
          </cell>
          <cell r="K441" t="str">
            <v>560x115x140</v>
          </cell>
          <cell r="L441">
            <v>1950</v>
          </cell>
          <cell r="M441">
            <v>1900</v>
          </cell>
          <cell r="N441" t="str">
            <v>Экструдированный алюминиевый профиль (анодированный), вторичная оптика из акрила (ПММА) с  силиконовой прокладкой</v>
          </cell>
          <cell r="O441" t="str">
            <v xml:space="preserve"> -60°...+50° С</v>
          </cell>
          <cell r="P441" t="str">
            <v>100 000 ч</v>
          </cell>
          <cell r="Q441" t="str">
            <v>5000К 4000К* 3000К*</v>
          </cell>
          <cell r="R441" t="str">
            <v>5 лет</v>
          </cell>
          <cell r="S441">
            <v>0</v>
          </cell>
          <cell r="T441">
            <v>0</v>
          </cell>
          <cell r="U441">
            <v>5150</v>
          </cell>
          <cell r="V441">
            <v>5665</v>
          </cell>
          <cell r="W441">
            <v>7365</v>
          </cell>
          <cell r="X441">
            <v>8100</v>
          </cell>
          <cell r="Y441">
            <v>0</v>
          </cell>
          <cell r="Z441">
            <v>0</v>
          </cell>
          <cell r="AA441">
            <v>0</v>
          </cell>
          <cell r="AB441">
            <v>3006</v>
          </cell>
        </row>
        <row r="442">
          <cell r="A442" t="str">
            <v>VRN-LM45X140-79-A50K67-K</v>
          </cell>
          <cell r="B442">
            <v>79</v>
          </cell>
          <cell r="C442">
            <v>13035</v>
          </cell>
          <cell r="D442" t="str">
            <v>176-264В AС</v>
          </cell>
          <cell r="E442">
            <v>0.95</v>
          </cell>
          <cell r="F442" t="str">
            <v>ШБ (широкая, боковая), 45*140°</v>
          </cell>
          <cell r="G442">
            <v>67</v>
          </cell>
          <cell r="H442" t="str">
            <v>Samsung LH351</v>
          </cell>
          <cell r="I442">
            <v>36</v>
          </cell>
          <cell r="J442" t="str">
            <v>560х100х125</v>
          </cell>
          <cell r="K442" t="str">
            <v>560x115x140</v>
          </cell>
          <cell r="L442">
            <v>2000</v>
          </cell>
          <cell r="M442">
            <v>2150</v>
          </cell>
          <cell r="N442" t="str">
            <v>Экструдированный алюминиевый профиль (анодированный), вторичная оптика из акрила (ПММА) с  силиконовой прокладкой</v>
          </cell>
          <cell r="O442" t="str">
            <v xml:space="preserve"> -60°...+50° С</v>
          </cell>
          <cell r="P442" t="str">
            <v>100 000 ч</v>
          </cell>
          <cell r="Q442" t="str">
            <v>5000К 4000К* 3000К*</v>
          </cell>
          <cell r="R442" t="str">
            <v>5 лет</v>
          </cell>
          <cell r="S442">
            <v>0</v>
          </cell>
          <cell r="T442">
            <v>0</v>
          </cell>
          <cell r="U442">
            <v>5150</v>
          </cell>
          <cell r="V442">
            <v>5665</v>
          </cell>
          <cell r="W442">
            <v>7365</v>
          </cell>
          <cell r="X442">
            <v>8100</v>
          </cell>
          <cell r="Y442">
            <v>0</v>
          </cell>
          <cell r="Z442">
            <v>0</v>
          </cell>
          <cell r="AA442">
            <v>0</v>
          </cell>
          <cell r="AB442">
            <v>3012</v>
          </cell>
        </row>
        <row r="443">
          <cell r="A443" t="str">
            <v>VRN-LM45X140-115-A50K67-U</v>
          </cell>
          <cell r="B443">
            <v>115</v>
          </cell>
          <cell r="C443">
            <v>18975</v>
          </cell>
          <cell r="D443" t="str">
            <v>176-264В AС</v>
          </cell>
          <cell r="E443">
            <v>0.95</v>
          </cell>
          <cell r="F443" t="str">
            <v>ШБ (широкая, боковая), 45*140°</v>
          </cell>
          <cell r="G443">
            <v>67</v>
          </cell>
          <cell r="H443" t="str">
            <v>Samsung LH351</v>
          </cell>
          <cell r="I443">
            <v>48</v>
          </cell>
          <cell r="J443" t="str">
            <v>835x100x140</v>
          </cell>
          <cell r="K443" t="str">
            <v>850x110x120</v>
          </cell>
          <cell r="L443">
            <v>3000</v>
          </cell>
          <cell r="M443">
            <v>3300</v>
          </cell>
          <cell r="N443" t="str">
            <v>Экструдированный алюминиевый профиль (анодированный), вторичная оптика из акрила (ПММА) с  силиконовой прокладкой</v>
          </cell>
          <cell r="O443" t="str">
            <v xml:space="preserve"> -60°...+50° С</v>
          </cell>
          <cell r="P443" t="str">
            <v>100 000 ч</v>
          </cell>
          <cell r="Q443" t="str">
            <v>5000К 4000К* 3000К*</v>
          </cell>
          <cell r="R443" t="str">
            <v>5 лет</v>
          </cell>
          <cell r="S443">
            <v>0</v>
          </cell>
          <cell r="T443">
            <v>0</v>
          </cell>
          <cell r="U443">
            <v>6800</v>
          </cell>
          <cell r="V443">
            <v>7480</v>
          </cell>
          <cell r="W443">
            <v>9725</v>
          </cell>
          <cell r="X443">
            <v>10700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</row>
        <row r="444">
          <cell r="A444" t="str">
            <v>VRN-LM45X140-145-A50K67-U</v>
          </cell>
          <cell r="B444">
            <v>145</v>
          </cell>
          <cell r="C444">
            <v>23925</v>
          </cell>
          <cell r="D444" t="str">
            <v>176-264В AС</v>
          </cell>
          <cell r="E444">
            <v>0.95</v>
          </cell>
          <cell r="F444" t="str">
            <v>ШБ (широкая, боковая), 45*140°</v>
          </cell>
          <cell r="G444">
            <v>67</v>
          </cell>
          <cell r="H444" t="str">
            <v>Samsung LH351</v>
          </cell>
          <cell r="I444">
            <v>60</v>
          </cell>
          <cell r="J444" t="str">
            <v>1035x100x140</v>
          </cell>
          <cell r="K444" t="str">
            <v>1050x110x120</v>
          </cell>
          <cell r="L444">
            <v>3700</v>
          </cell>
          <cell r="M444">
            <v>3950</v>
          </cell>
          <cell r="N444" t="str">
            <v>Экструдированный алюминиевый профиль (анодированный), вторичная оптика из акрила (ПММА) с  силиконовой прокладкой</v>
          </cell>
          <cell r="O444" t="str">
            <v xml:space="preserve"> -60°...+50° С</v>
          </cell>
          <cell r="P444" t="str">
            <v>100 000 ч</v>
          </cell>
          <cell r="Q444" t="str">
            <v>5000К 4000К* 3000К*</v>
          </cell>
          <cell r="R444" t="str">
            <v>5 лет</v>
          </cell>
          <cell r="S444">
            <v>0</v>
          </cell>
          <cell r="T444">
            <v>0</v>
          </cell>
          <cell r="U444">
            <v>9000</v>
          </cell>
          <cell r="V444">
            <v>9900</v>
          </cell>
          <cell r="W444">
            <v>12870</v>
          </cell>
          <cell r="X444">
            <v>14155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</row>
        <row r="445">
          <cell r="A445" t="str">
            <v>VRN-LM30X120-54D-A50K67-U</v>
          </cell>
          <cell r="B445">
            <v>54</v>
          </cell>
          <cell r="C445">
            <v>8910</v>
          </cell>
          <cell r="D445" t="str">
            <v>176-264В AС</v>
          </cell>
          <cell r="E445">
            <v>0.95</v>
          </cell>
          <cell r="F445" t="str">
            <v>ШБ (широкая, боковая), 30*120°</v>
          </cell>
          <cell r="G445">
            <v>67</v>
          </cell>
          <cell r="H445" t="str">
            <v>Samsung LH351</v>
          </cell>
          <cell r="I445">
            <v>24</v>
          </cell>
          <cell r="J445" t="str">
            <v>235х210х140</v>
          </cell>
          <cell r="K445" t="e">
            <v>#N/A</v>
          </cell>
          <cell r="L445">
            <v>1850</v>
          </cell>
          <cell r="M445">
            <v>2050</v>
          </cell>
          <cell r="N445" t="str">
            <v>Экструдированный алюминиевый профиль (анодированный), вторичная оптика из акрила (ПММА) с  силиконовой прокладкой</v>
          </cell>
          <cell r="O445" t="str">
            <v xml:space="preserve"> -60°...+50° С</v>
          </cell>
          <cell r="P445" t="str">
            <v>100 000 ч</v>
          </cell>
          <cell r="Q445" t="str">
            <v>5000К 4000К* 3000К*</v>
          </cell>
          <cell r="R445" t="str">
            <v>5 лет</v>
          </cell>
          <cell r="T445">
            <v>0</v>
          </cell>
          <cell r="U445">
            <v>4450</v>
          </cell>
          <cell r="V445">
            <v>4895</v>
          </cell>
          <cell r="W445">
            <v>6365</v>
          </cell>
          <cell r="X445">
            <v>7000</v>
          </cell>
          <cell r="Y445">
            <v>0</v>
          </cell>
          <cell r="Z445">
            <v>0</v>
          </cell>
          <cell r="AA445">
            <v>0</v>
          </cell>
          <cell r="AB445">
            <v>3013</v>
          </cell>
        </row>
        <row r="446">
          <cell r="A446" t="str">
            <v>VRN-LM30X120-54D-A50K67-K</v>
          </cell>
          <cell r="B446">
            <v>54</v>
          </cell>
          <cell r="C446">
            <v>8910</v>
          </cell>
          <cell r="D446" t="str">
            <v>176-264В AС</v>
          </cell>
          <cell r="E446">
            <v>0.95</v>
          </cell>
          <cell r="F446" t="str">
            <v>ШБ (широкая, боковая), 30*120°</v>
          </cell>
          <cell r="G446">
            <v>67</v>
          </cell>
          <cell r="H446" t="str">
            <v>Samsung LH351</v>
          </cell>
          <cell r="I446">
            <v>24</v>
          </cell>
          <cell r="J446" t="str">
            <v>235х260х80</v>
          </cell>
          <cell r="K446" t="e">
            <v>#N/A</v>
          </cell>
          <cell r="L446">
            <v>1900</v>
          </cell>
          <cell r="M446">
            <v>2100</v>
          </cell>
          <cell r="N446" t="str">
            <v>Экструдированный алюминиевый профиль (анодированный), вторичная оптика из акрила (ПММА) с  силиконовой прокладкой</v>
          </cell>
          <cell r="O446" t="str">
            <v xml:space="preserve"> -60°...+50° С</v>
          </cell>
          <cell r="P446" t="str">
            <v>100 000 ч</v>
          </cell>
          <cell r="Q446" t="str">
            <v>5000К 4000К* 3000К*</v>
          </cell>
          <cell r="R446" t="str">
            <v>5 лет</v>
          </cell>
          <cell r="T446">
            <v>0</v>
          </cell>
          <cell r="U446">
            <v>4450</v>
          </cell>
          <cell r="V446">
            <v>4895</v>
          </cell>
          <cell r="W446">
            <v>6365</v>
          </cell>
          <cell r="X446">
            <v>7000</v>
          </cell>
          <cell r="Y446">
            <v>0</v>
          </cell>
          <cell r="Z446">
            <v>0</v>
          </cell>
          <cell r="AA446">
            <v>0</v>
          </cell>
          <cell r="AB446">
            <v>3019</v>
          </cell>
        </row>
        <row r="447">
          <cell r="A447" t="str">
            <v>VRN-LM45X140-54D-A50K67-U</v>
          </cell>
          <cell r="B447">
            <v>54</v>
          </cell>
          <cell r="C447">
            <v>8910</v>
          </cell>
          <cell r="D447" t="str">
            <v>176-264В AС</v>
          </cell>
          <cell r="E447">
            <v>0.95</v>
          </cell>
          <cell r="F447" t="str">
            <v>ШБ (широкая, боковая), 45*140°</v>
          </cell>
          <cell r="G447">
            <v>67</v>
          </cell>
          <cell r="H447" t="str">
            <v>Samsung LH351</v>
          </cell>
          <cell r="I447">
            <v>24</v>
          </cell>
          <cell r="J447" t="str">
            <v>235х210х140</v>
          </cell>
          <cell r="K447" t="e">
            <v>#N/A</v>
          </cell>
          <cell r="L447">
            <v>1850</v>
          </cell>
          <cell r="M447">
            <v>2050</v>
          </cell>
          <cell r="N447" t="str">
            <v>Экструдированный алюминиевый профиль (анодированный), вторичная оптика из акрила (ПММА) с  силиконовой прокладкой</v>
          </cell>
          <cell r="O447" t="str">
            <v xml:space="preserve"> -60°...+50° С</v>
          </cell>
          <cell r="P447" t="str">
            <v>100 000 ч</v>
          </cell>
          <cell r="Q447" t="str">
            <v>5000К 4000К* 3000К*</v>
          </cell>
          <cell r="R447" t="str">
            <v>5 лет</v>
          </cell>
          <cell r="T447">
            <v>0</v>
          </cell>
          <cell r="U447">
            <v>4280</v>
          </cell>
          <cell r="V447">
            <v>4710</v>
          </cell>
          <cell r="W447">
            <v>6125</v>
          </cell>
          <cell r="X447">
            <v>6740</v>
          </cell>
          <cell r="Y447">
            <v>0</v>
          </cell>
          <cell r="Z447">
            <v>0</v>
          </cell>
          <cell r="AA447">
            <v>0</v>
          </cell>
          <cell r="AB447">
            <v>3016</v>
          </cell>
        </row>
        <row r="448">
          <cell r="A448" t="str">
            <v>VRN-LM45X140-54D-A50K67-K</v>
          </cell>
          <cell r="B448">
            <v>54</v>
          </cell>
          <cell r="C448">
            <v>8910</v>
          </cell>
          <cell r="D448" t="str">
            <v>176-264В AС</v>
          </cell>
          <cell r="E448">
            <v>0.95</v>
          </cell>
          <cell r="F448" t="str">
            <v>ШБ (широкая, боковая), 45*140°</v>
          </cell>
          <cell r="G448">
            <v>67</v>
          </cell>
          <cell r="H448" t="str">
            <v>Samsung LH351</v>
          </cell>
          <cell r="I448">
            <v>24</v>
          </cell>
          <cell r="J448" t="str">
            <v>235х260х80</v>
          </cell>
          <cell r="K448" t="e">
            <v>#N/A</v>
          </cell>
          <cell r="L448">
            <v>1900</v>
          </cell>
          <cell r="M448">
            <v>2100</v>
          </cell>
          <cell r="N448" t="str">
            <v>Экструдированный алюминиевый профиль (анодированный), вторичная оптика из акрила (ПММА) с  силиконовой прокладкой</v>
          </cell>
          <cell r="O448" t="str">
            <v xml:space="preserve"> -60°...+50° С</v>
          </cell>
          <cell r="P448" t="str">
            <v>100 000 ч</v>
          </cell>
          <cell r="Q448" t="str">
            <v>5000К 4000К* 3000К*</v>
          </cell>
          <cell r="R448" t="str">
            <v>5 лет</v>
          </cell>
          <cell r="T448">
            <v>0</v>
          </cell>
          <cell r="U448">
            <v>4280</v>
          </cell>
          <cell r="V448">
            <v>4710</v>
          </cell>
          <cell r="W448">
            <v>6125</v>
          </cell>
          <cell r="X448">
            <v>6740</v>
          </cell>
          <cell r="Y448">
            <v>0</v>
          </cell>
          <cell r="Z448">
            <v>0</v>
          </cell>
          <cell r="AA448">
            <v>0</v>
          </cell>
          <cell r="AB448">
            <v>3022</v>
          </cell>
        </row>
        <row r="449">
          <cell r="A449" t="str">
            <v>VRN-LM30X120-106D-A50K67-U</v>
          </cell>
          <cell r="B449">
            <v>106</v>
          </cell>
          <cell r="C449">
            <v>17490</v>
          </cell>
          <cell r="D449" t="str">
            <v>176-264В AС</v>
          </cell>
          <cell r="E449">
            <v>0.95</v>
          </cell>
          <cell r="F449" t="str">
            <v>ШБ (широкая, боковая), 30*120°</v>
          </cell>
          <cell r="G449">
            <v>67</v>
          </cell>
          <cell r="H449" t="str">
            <v>Samsung LH351</v>
          </cell>
          <cell r="I449">
            <v>48</v>
          </cell>
          <cell r="J449" t="str">
            <v>385х210х140</v>
          </cell>
          <cell r="K449" t="e">
            <v>#N/A</v>
          </cell>
          <cell r="L449">
            <v>2500</v>
          </cell>
          <cell r="M449">
            <v>2700</v>
          </cell>
          <cell r="N449" t="str">
            <v>Экструдированный алюминиевый профиль (анодированный), вторичная оптика из акрила (ПММА) с  силиконовой прокладкой</v>
          </cell>
          <cell r="O449" t="str">
            <v xml:space="preserve"> -60°...+50° С</v>
          </cell>
          <cell r="P449" t="str">
            <v>100 000 ч</v>
          </cell>
          <cell r="Q449" t="str">
            <v>5000К 4000К* 3000К*</v>
          </cell>
          <cell r="R449" t="str">
            <v>5 лет</v>
          </cell>
          <cell r="T449">
            <v>0</v>
          </cell>
          <cell r="U449">
            <v>6605</v>
          </cell>
          <cell r="V449">
            <v>7265</v>
          </cell>
          <cell r="W449">
            <v>9445</v>
          </cell>
          <cell r="X449">
            <v>10390</v>
          </cell>
          <cell r="Y449">
            <v>0</v>
          </cell>
          <cell r="Z449">
            <v>0</v>
          </cell>
          <cell r="AA449">
            <v>0</v>
          </cell>
          <cell r="AB449">
            <v>3014</v>
          </cell>
        </row>
        <row r="450">
          <cell r="A450" t="str">
            <v>VRN-LM30X120-158D-A50K67-U</v>
          </cell>
          <cell r="B450">
            <v>158</v>
          </cell>
          <cell r="C450">
            <v>26070</v>
          </cell>
          <cell r="D450" t="str">
            <v>176-264В AС</v>
          </cell>
          <cell r="E450">
            <v>0.95</v>
          </cell>
          <cell r="F450" t="str">
            <v>ШБ (широкая, боковая), 30*120°</v>
          </cell>
          <cell r="G450">
            <v>67</v>
          </cell>
          <cell r="H450" t="str">
            <v>Samsung LH351</v>
          </cell>
          <cell r="I450">
            <v>72</v>
          </cell>
          <cell r="J450" t="str">
            <v>560х210х140</v>
          </cell>
          <cell r="K450" t="e">
            <v>#N/A</v>
          </cell>
          <cell r="L450">
            <v>3350</v>
          </cell>
          <cell r="M450">
            <v>3600</v>
          </cell>
          <cell r="N450" t="str">
            <v>Экструдированный алюминиевый профиль (анодированный), вторичная оптика из акрила (ПММА) с  силиконовой прокладкой</v>
          </cell>
          <cell r="O450" t="str">
            <v xml:space="preserve"> -60°...+50° С</v>
          </cell>
          <cell r="P450" t="str">
            <v>100 000 ч</v>
          </cell>
          <cell r="Q450" t="str">
            <v>5000К 4000К* 3000К*</v>
          </cell>
          <cell r="R450" t="str">
            <v>5 лет</v>
          </cell>
          <cell r="T450">
            <v>0</v>
          </cell>
          <cell r="U450">
            <v>10160</v>
          </cell>
          <cell r="V450">
            <v>11175</v>
          </cell>
          <cell r="W450">
            <v>14530</v>
          </cell>
          <cell r="X450">
            <v>15985</v>
          </cell>
          <cell r="Y450">
            <v>0</v>
          </cell>
          <cell r="Z450">
            <v>0</v>
          </cell>
          <cell r="AA450">
            <v>0</v>
          </cell>
          <cell r="AB450">
            <v>3015</v>
          </cell>
        </row>
        <row r="451">
          <cell r="A451" t="str">
            <v>VRN-LM45X140-106D-A50K67-U</v>
          </cell>
          <cell r="B451">
            <v>106</v>
          </cell>
          <cell r="C451">
            <v>17490</v>
          </cell>
          <cell r="D451" t="str">
            <v>176-264В AС</v>
          </cell>
          <cell r="E451">
            <v>0.95</v>
          </cell>
          <cell r="F451" t="str">
            <v>ШБ (широкая, боковая), 45*140°</v>
          </cell>
          <cell r="G451">
            <v>67</v>
          </cell>
          <cell r="H451" t="str">
            <v>Samsung LH351</v>
          </cell>
          <cell r="I451">
            <v>48</v>
          </cell>
          <cell r="J451" t="str">
            <v>385х210х140</v>
          </cell>
          <cell r="K451" t="e">
            <v>#N/A</v>
          </cell>
          <cell r="L451">
            <v>2500</v>
          </cell>
          <cell r="M451">
            <v>2700</v>
          </cell>
          <cell r="N451" t="str">
            <v>Экструдированный алюминиевый профиль (анодированный), вторичная оптика из акрила (ПММА) с  силиконовой прокладкой</v>
          </cell>
          <cell r="O451" t="str">
            <v xml:space="preserve"> -60°...+50° С</v>
          </cell>
          <cell r="P451" t="str">
            <v>100 000 ч</v>
          </cell>
          <cell r="Q451" t="str">
            <v>5000К 4000К* 3000К*</v>
          </cell>
          <cell r="R451" t="str">
            <v>5 лет</v>
          </cell>
          <cell r="T451">
            <v>0</v>
          </cell>
          <cell r="U451">
            <v>7100</v>
          </cell>
          <cell r="V451">
            <v>7810</v>
          </cell>
          <cell r="W451">
            <v>10155</v>
          </cell>
          <cell r="X451">
            <v>11170</v>
          </cell>
          <cell r="Y451">
            <v>0</v>
          </cell>
          <cell r="Z451">
            <v>0</v>
          </cell>
          <cell r="AA451">
            <v>0</v>
          </cell>
          <cell r="AB451">
            <v>3017</v>
          </cell>
        </row>
        <row r="452">
          <cell r="A452" t="str">
            <v>VRN-LM45X140-158D-A50K67-U</v>
          </cell>
          <cell r="B452">
            <v>158</v>
          </cell>
          <cell r="C452">
            <v>26070</v>
          </cell>
          <cell r="D452" t="str">
            <v>176-264В AС</v>
          </cell>
          <cell r="E452">
            <v>0.95</v>
          </cell>
          <cell r="F452" t="str">
            <v>ШБ (широкая, боковая), 45*140°</v>
          </cell>
          <cell r="G452">
            <v>67</v>
          </cell>
          <cell r="H452" t="str">
            <v>Samsung LH351</v>
          </cell>
          <cell r="I452">
            <v>72</v>
          </cell>
          <cell r="J452" t="str">
            <v>560х210х140</v>
          </cell>
          <cell r="K452" t="e">
            <v>#N/A</v>
          </cell>
          <cell r="L452">
            <v>3350</v>
          </cell>
          <cell r="M452">
            <v>3600</v>
          </cell>
          <cell r="N452" t="str">
            <v>Экструдированный алюминиевый профиль (анодированный), вторичная оптика из акрила (ПММА) с  силиконовой прокладкой</v>
          </cell>
          <cell r="O452" t="str">
            <v xml:space="preserve"> -60°...+50° С</v>
          </cell>
          <cell r="P452" t="str">
            <v>100 000 ч</v>
          </cell>
          <cell r="Q452" t="str">
            <v>5000К 4000К* 3000К*</v>
          </cell>
          <cell r="R452" t="str">
            <v>5 лет</v>
          </cell>
          <cell r="T452">
            <v>0</v>
          </cell>
          <cell r="U452">
            <v>10300</v>
          </cell>
          <cell r="V452">
            <v>11330</v>
          </cell>
          <cell r="W452">
            <v>14730</v>
          </cell>
          <cell r="X452">
            <v>16205</v>
          </cell>
          <cell r="Y452">
            <v>0</v>
          </cell>
          <cell r="Z452">
            <v>0</v>
          </cell>
          <cell r="AA452">
            <v>0</v>
          </cell>
          <cell r="AB452">
            <v>3018</v>
          </cell>
        </row>
        <row r="453">
          <cell r="A453" t="str">
            <v>VRN-LM30X120-106D-A50K67-K</v>
          </cell>
          <cell r="B453">
            <v>106</v>
          </cell>
          <cell r="C453">
            <v>17490</v>
          </cell>
          <cell r="D453" t="str">
            <v>176-264В AС</v>
          </cell>
          <cell r="E453">
            <v>0.95</v>
          </cell>
          <cell r="F453" t="str">
            <v>ШБ (широкая, боковая), 30*120°</v>
          </cell>
          <cell r="G453">
            <v>67</v>
          </cell>
          <cell r="H453" t="str">
            <v>Samsung LH351</v>
          </cell>
          <cell r="I453">
            <v>48</v>
          </cell>
          <cell r="J453" t="str">
            <v>385х260х80</v>
          </cell>
          <cell r="K453" t="e">
            <v>#N/A</v>
          </cell>
          <cell r="L453">
            <v>2450</v>
          </cell>
          <cell r="M453">
            <v>2650</v>
          </cell>
          <cell r="N453" t="str">
            <v>Экструдированный алюминиевый профиль (анодированный), вторичная оптика из акрила (ПММА) с  силиконовой прокладкой</v>
          </cell>
          <cell r="O453" t="str">
            <v xml:space="preserve"> -60°...+50° С</v>
          </cell>
          <cell r="P453" t="str">
            <v>100 000 ч</v>
          </cell>
          <cell r="Q453" t="str">
            <v>5000К 4000К* 3000К*</v>
          </cell>
          <cell r="R453" t="str">
            <v>5 лет</v>
          </cell>
          <cell r="T453">
            <v>0</v>
          </cell>
          <cell r="U453">
            <v>6605</v>
          </cell>
          <cell r="V453">
            <v>7265</v>
          </cell>
          <cell r="W453">
            <v>9445</v>
          </cell>
          <cell r="X453">
            <v>10390</v>
          </cell>
          <cell r="Y453">
            <v>0</v>
          </cell>
          <cell r="Z453">
            <v>0</v>
          </cell>
          <cell r="AA453">
            <v>0</v>
          </cell>
          <cell r="AB453">
            <v>3020</v>
          </cell>
        </row>
        <row r="454">
          <cell r="A454" t="str">
            <v>VRN-LM30X120-158D-A50K67-K</v>
          </cell>
          <cell r="B454">
            <v>158</v>
          </cell>
          <cell r="C454">
            <v>26070</v>
          </cell>
          <cell r="D454" t="str">
            <v>176-264В AС</v>
          </cell>
          <cell r="E454">
            <v>0.95</v>
          </cell>
          <cell r="F454" t="str">
            <v>ШБ (широкая, боковая), 30*120°</v>
          </cell>
          <cell r="G454">
            <v>67</v>
          </cell>
          <cell r="H454" t="str">
            <v>Samsung LH351</v>
          </cell>
          <cell r="I454">
            <v>72</v>
          </cell>
          <cell r="J454" t="str">
            <v>560х260х80</v>
          </cell>
          <cell r="K454" t="e">
            <v>#N/A</v>
          </cell>
          <cell r="L454">
            <v>3350</v>
          </cell>
          <cell r="M454">
            <v>3600</v>
          </cell>
          <cell r="N454" t="str">
            <v>Экструдированный алюминиевый профиль (анодированный), вторичная оптика из акрила (ПММА) с  силиконовой прокладкой</v>
          </cell>
          <cell r="O454" t="str">
            <v xml:space="preserve"> -60°...+50° С</v>
          </cell>
          <cell r="P454" t="str">
            <v>100 000 ч</v>
          </cell>
          <cell r="Q454" t="str">
            <v>5000К 4000К* 3000К*</v>
          </cell>
          <cell r="R454" t="str">
            <v>5 лет</v>
          </cell>
          <cell r="T454">
            <v>0</v>
          </cell>
          <cell r="U454">
            <v>10160</v>
          </cell>
          <cell r="V454">
            <v>11175</v>
          </cell>
          <cell r="W454">
            <v>14530</v>
          </cell>
          <cell r="X454">
            <v>15985</v>
          </cell>
          <cell r="Y454">
            <v>0</v>
          </cell>
          <cell r="Z454">
            <v>0</v>
          </cell>
          <cell r="AA454">
            <v>0</v>
          </cell>
          <cell r="AB454">
            <v>3021</v>
          </cell>
        </row>
        <row r="455">
          <cell r="A455" t="str">
            <v>VRN-LM45X140-106D-A50K67-K</v>
          </cell>
          <cell r="B455">
            <v>106</v>
          </cell>
          <cell r="C455">
            <v>17490</v>
          </cell>
          <cell r="D455" t="str">
            <v>176-264В AС</v>
          </cell>
          <cell r="E455">
            <v>0.95</v>
          </cell>
          <cell r="F455" t="str">
            <v>ШБ (широкая, боковая), 45*140°</v>
          </cell>
          <cell r="G455">
            <v>67</v>
          </cell>
          <cell r="H455" t="str">
            <v>Samsung LH351</v>
          </cell>
          <cell r="I455">
            <v>48</v>
          </cell>
          <cell r="J455" t="str">
            <v>385х260х80</v>
          </cell>
          <cell r="K455" t="e">
            <v>#N/A</v>
          </cell>
          <cell r="L455">
            <v>2450</v>
          </cell>
          <cell r="M455">
            <v>2650</v>
          </cell>
          <cell r="N455" t="str">
            <v>Экструдированный алюминиевый профиль (анодированный), вторичная оптика из акрила (ПММА) с  силиконовой прокладкой</v>
          </cell>
          <cell r="O455" t="str">
            <v xml:space="preserve"> -60°...+50° С</v>
          </cell>
          <cell r="P455" t="str">
            <v>100 000 ч</v>
          </cell>
          <cell r="Q455" t="str">
            <v>5000К 4000К* 3000К*</v>
          </cell>
          <cell r="R455" t="str">
            <v>5 лет</v>
          </cell>
          <cell r="T455">
            <v>0</v>
          </cell>
          <cell r="U455">
            <v>7100</v>
          </cell>
          <cell r="V455">
            <v>7810</v>
          </cell>
          <cell r="W455">
            <v>10155</v>
          </cell>
          <cell r="X455">
            <v>11170</v>
          </cell>
          <cell r="Y455">
            <v>0</v>
          </cell>
          <cell r="Z455">
            <v>0</v>
          </cell>
          <cell r="AA455">
            <v>0</v>
          </cell>
          <cell r="AB455">
            <v>3023</v>
          </cell>
        </row>
        <row r="456">
          <cell r="A456" t="str">
            <v>VRN-LM45X140-158D-A50K67-K</v>
          </cell>
          <cell r="B456">
            <v>158</v>
          </cell>
          <cell r="C456">
            <v>26070</v>
          </cell>
          <cell r="D456" t="str">
            <v>176-264В AС</v>
          </cell>
          <cell r="E456">
            <v>0.95</v>
          </cell>
          <cell r="F456" t="str">
            <v>ШБ (широкая, боковая), 45*140°</v>
          </cell>
          <cell r="G456">
            <v>67</v>
          </cell>
          <cell r="H456" t="str">
            <v>Samsung LH351</v>
          </cell>
          <cell r="I456">
            <v>72</v>
          </cell>
          <cell r="J456" t="str">
            <v>560х260х80</v>
          </cell>
          <cell r="K456" t="e">
            <v>#N/A</v>
          </cell>
          <cell r="L456">
            <v>3350</v>
          </cell>
          <cell r="M456">
            <v>3600</v>
          </cell>
          <cell r="N456" t="str">
            <v>Экструдированный алюминиевый профиль (анодированный), вторичная оптика из акрила (ПММА) с  силиконовой прокладкой</v>
          </cell>
          <cell r="O456" t="str">
            <v xml:space="preserve"> -60°...+50° С</v>
          </cell>
          <cell r="P456" t="str">
            <v>100 000 ч</v>
          </cell>
          <cell r="Q456" t="str">
            <v>5000К 4000К* 3000К*</v>
          </cell>
          <cell r="R456" t="str">
            <v>5 лет</v>
          </cell>
          <cell r="T456">
            <v>0</v>
          </cell>
          <cell r="U456">
            <v>10300</v>
          </cell>
          <cell r="V456">
            <v>11330</v>
          </cell>
          <cell r="W456">
            <v>14730</v>
          </cell>
          <cell r="X456">
            <v>16205</v>
          </cell>
          <cell r="Y456">
            <v>0</v>
          </cell>
          <cell r="Z456">
            <v>0</v>
          </cell>
          <cell r="AA456">
            <v>0</v>
          </cell>
          <cell r="AB456">
            <v>3024</v>
          </cell>
        </row>
        <row r="457">
          <cell r="A457" t="str">
            <v>VRN-LM30X120-81T-A50K67-U</v>
          </cell>
          <cell r="B457">
            <v>81</v>
          </cell>
          <cell r="C457">
            <v>13365</v>
          </cell>
          <cell r="D457" t="str">
            <v>176-264В AС</v>
          </cell>
          <cell r="E457">
            <v>0.95</v>
          </cell>
          <cell r="F457" t="str">
            <v>ШБ (широкая, боковая), 30*120°</v>
          </cell>
          <cell r="G457">
            <v>67</v>
          </cell>
          <cell r="H457" t="str">
            <v>Samsung LH351</v>
          </cell>
          <cell r="I457">
            <v>36</v>
          </cell>
          <cell r="J457" t="str">
            <v>235х320х140</v>
          </cell>
          <cell r="K457" t="e">
            <v>#N/A</v>
          </cell>
          <cell r="L457">
            <v>2500</v>
          </cell>
          <cell r="M457">
            <v>2700</v>
          </cell>
          <cell r="N457" t="str">
            <v>Экструдированный алюминиевый профиль (анодированный), вторичная оптика из акрила (ПММА) с  силиконовой прокладкой</v>
          </cell>
          <cell r="O457" t="str">
            <v xml:space="preserve"> -60°...+50° С</v>
          </cell>
          <cell r="P457" t="str">
            <v>100 000 ч</v>
          </cell>
          <cell r="Q457" t="str">
            <v>5000К 4000К* 3000К*</v>
          </cell>
          <cell r="R457" t="str">
            <v>5 лет</v>
          </cell>
          <cell r="S457">
            <v>0</v>
          </cell>
          <cell r="T457">
            <v>0</v>
          </cell>
          <cell r="U457">
            <v>6665</v>
          </cell>
          <cell r="V457">
            <v>7330</v>
          </cell>
          <cell r="W457">
            <v>9530</v>
          </cell>
          <cell r="X457">
            <v>10485</v>
          </cell>
          <cell r="Y457">
            <v>0</v>
          </cell>
          <cell r="Z457">
            <v>0</v>
          </cell>
          <cell r="AA457">
            <v>0</v>
          </cell>
          <cell r="AB457">
            <v>3025</v>
          </cell>
        </row>
        <row r="458">
          <cell r="A458" t="str">
            <v>VRN-LM30X120-159T-A50K67-U</v>
          </cell>
          <cell r="B458">
            <v>159</v>
          </cell>
          <cell r="C458">
            <v>26235</v>
          </cell>
          <cell r="D458" t="str">
            <v>176-264В AС</v>
          </cell>
          <cell r="E458">
            <v>0.95</v>
          </cell>
          <cell r="F458" t="str">
            <v>ШБ (широкая, боковая), 30*120°</v>
          </cell>
          <cell r="G458">
            <v>67</v>
          </cell>
          <cell r="H458" t="str">
            <v>Samsung LH351</v>
          </cell>
          <cell r="I458">
            <v>72</v>
          </cell>
          <cell r="J458" t="str">
            <v>385х320х140</v>
          </cell>
          <cell r="K458" t="e">
            <v>#N/A</v>
          </cell>
          <cell r="L458">
            <v>3850</v>
          </cell>
          <cell r="M458">
            <v>4100</v>
          </cell>
          <cell r="N458" t="str">
            <v>Экструдированный алюминиевый профиль (анодированный), вторичная оптика из акрила (ПММА) с  силиконовой прокладкой</v>
          </cell>
          <cell r="O458" t="str">
            <v xml:space="preserve"> -60°...+50° С</v>
          </cell>
          <cell r="P458" t="str">
            <v>100 000 ч</v>
          </cell>
          <cell r="Q458" t="str">
            <v>5000К 4000К* 3000К*</v>
          </cell>
          <cell r="R458" t="str">
            <v>5 лет</v>
          </cell>
          <cell r="S458">
            <v>0</v>
          </cell>
          <cell r="T458">
            <v>0</v>
          </cell>
          <cell r="U458">
            <v>9905</v>
          </cell>
          <cell r="V458">
            <v>10895</v>
          </cell>
          <cell r="W458">
            <v>14165</v>
          </cell>
          <cell r="X458">
            <v>15580</v>
          </cell>
          <cell r="Y458">
            <v>0</v>
          </cell>
          <cell r="Z458">
            <v>0</v>
          </cell>
          <cell r="AA458">
            <v>0</v>
          </cell>
          <cell r="AB458">
            <v>3026</v>
          </cell>
        </row>
        <row r="459">
          <cell r="A459" t="str">
            <v>VRN-LM30X120-237T-A50K67-U</v>
          </cell>
          <cell r="B459">
            <v>237</v>
          </cell>
          <cell r="C459">
            <v>39105</v>
          </cell>
          <cell r="D459" t="str">
            <v>176-264В AС</v>
          </cell>
          <cell r="E459">
            <v>0.95</v>
          </cell>
          <cell r="F459" t="str">
            <v>ШБ (широкая, боковая), 30*120°</v>
          </cell>
          <cell r="G459">
            <v>67</v>
          </cell>
          <cell r="H459" t="str">
            <v>Samsung LH351</v>
          </cell>
          <cell r="I459">
            <v>108</v>
          </cell>
          <cell r="J459" t="str">
            <v>560х320х140</v>
          </cell>
          <cell r="K459" t="e">
            <v>#N/A</v>
          </cell>
          <cell r="L459">
            <v>5400</v>
          </cell>
          <cell r="M459">
            <v>5700</v>
          </cell>
          <cell r="N459" t="str">
            <v>Экструдированный алюминиевый профиль (анодированный), вторичная оптика из акрила (ПММА) с  силиконовой прокладкой</v>
          </cell>
          <cell r="O459" t="str">
            <v xml:space="preserve"> -60°...+50° С</v>
          </cell>
          <cell r="P459" t="str">
            <v>100 000 ч</v>
          </cell>
          <cell r="Q459" t="str">
            <v>5000К 4000К* 3000К*</v>
          </cell>
          <cell r="R459" t="str">
            <v>5 лет</v>
          </cell>
          <cell r="S459">
            <v>0</v>
          </cell>
          <cell r="T459">
            <v>0</v>
          </cell>
          <cell r="U459">
            <v>15240</v>
          </cell>
          <cell r="V459">
            <v>16765</v>
          </cell>
          <cell r="W459">
            <v>21795</v>
          </cell>
          <cell r="X459">
            <v>23975</v>
          </cell>
          <cell r="Y459">
            <v>0</v>
          </cell>
          <cell r="Z459">
            <v>0</v>
          </cell>
          <cell r="AA459">
            <v>0</v>
          </cell>
          <cell r="AB459">
            <v>3027</v>
          </cell>
        </row>
        <row r="460">
          <cell r="A460" t="str">
            <v>VRN-LM45X140-81T-A50K67-U</v>
          </cell>
          <cell r="B460">
            <v>81</v>
          </cell>
          <cell r="C460">
            <v>13365</v>
          </cell>
          <cell r="D460" t="str">
            <v>176-264В AС</v>
          </cell>
          <cell r="E460">
            <v>0.95</v>
          </cell>
          <cell r="F460" t="str">
            <v>ШБ (широкая, боковая), 45*140°</v>
          </cell>
          <cell r="G460">
            <v>67</v>
          </cell>
          <cell r="H460" t="str">
            <v>Samsung LH351</v>
          </cell>
          <cell r="I460">
            <v>36</v>
          </cell>
          <cell r="J460" t="str">
            <v>235х320х140</v>
          </cell>
          <cell r="K460" t="e">
            <v>#N/A</v>
          </cell>
          <cell r="L460">
            <v>2500</v>
          </cell>
          <cell r="M460">
            <v>2700</v>
          </cell>
          <cell r="N460" t="str">
            <v>Экструдированный алюминиевый профиль (анодированный), вторичная оптика из акрила (ПММА) с  силиконовой прокладкой</v>
          </cell>
          <cell r="O460" t="str">
            <v xml:space="preserve"> -60°...+50° С</v>
          </cell>
          <cell r="P460" t="str">
            <v>100 000 ч</v>
          </cell>
          <cell r="Q460" t="str">
            <v>5000К 4000К* 3000К*</v>
          </cell>
          <cell r="R460" t="str">
            <v>5 лет</v>
          </cell>
          <cell r="S460">
            <v>0</v>
          </cell>
          <cell r="T460">
            <v>0</v>
          </cell>
          <cell r="U460">
            <v>6420</v>
          </cell>
          <cell r="V460">
            <v>7060</v>
          </cell>
          <cell r="W460">
            <v>9180</v>
          </cell>
          <cell r="X460">
            <v>10100</v>
          </cell>
          <cell r="Y460">
            <v>0</v>
          </cell>
          <cell r="Z460">
            <v>0</v>
          </cell>
          <cell r="AA460">
            <v>0</v>
          </cell>
          <cell r="AB460">
            <v>3028</v>
          </cell>
        </row>
        <row r="461">
          <cell r="A461" t="str">
            <v>VRN-LM45X140-159T-A50K67-U</v>
          </cell>
          <cell r="B461">
            <v>159</v>
          </cell>
          <cell r="C461">
            <v>26235</v>
          </cell>
          <cell r="D461" t="str">
            <v>176-264В AС</v>
          </cell>
          <cell r="E461">
            <v>0.95</v>
          </cell>
          <cell r="F461" t="str">
            <v>ШБ (широкая, боковая), 45*140°</v>
          </cell>
          <cell r="G461">
            <v>67</v>
          </cell>
          <cell r="H461" t="str">
            <v>Samsung LH351</v>
          </cell>
          <cell r="I461">
            <v>72</v>
          </cell>
          <cell r="J461" t="str">
            <v>385х320х140</v>
          </cell>
          <cell r="K461" t="e">
            <v>#N/A</v>
          </cell>
          <cell r="L461">
            <v>3850</v>
          </cell>
          <cell r="M461">
            <v>4100</v>
          </cell>
          <cell r="N461" t="str">
            <v>Экструдированный алюминиевый профиль (анодированный), вторичная оптика из акрила (ПММА) с  силиконовой прокладкой</v>
          </cell>
          <cell r="O461" t="str">
            <v xml:space="preserve"> -60°...+50° С</v>
          </cell>
          <cell r="P461" t="str">
            <v>100 000 ч</v>
          </cell>
          <cell r="Q461" t="str">
            <v>5000К 4000К* 3000К*</v>
          </cell>
          <cell r="R461" t="str">
            <v>5 лет</v>
          </cell>
          <cell r="S461">
            <v>0</v>
          </cell>
          <cell r="T461">
            <v>0</v>
          </cell>
          <cell r="U461">
            <v>10650</v>
          </cell>
          <cell r="V461">
            <v>11715</v>
          </cell>
          <cell r="W461">
            <v>15230</v>
          </cell>
          <cell r="X461">
            <v>16755</v>
          </cell>
          <cell r="Y461">
            <v>0</v>
          </cell>
          <cell r="Z461">
            <v>0</v>
          </cell>
          <cell r="AA461">
            <v>0</v>
          </cell>
          <cell r="AB461">
            <v>3029</v>
          </cell>
        </row>
        <row r="462">
          <cell r="A462" t="str">
            <v>VRN-LM45X140-237T-A50K67-U</v>
          </cell>
          <cell r="B462">
            <v>237</v>
          </cell>
          <cell r="C462">
            <v>39105</v>
          </cell>
          <cell r="D462" t="str">
            <v>176-264В AС</v>
          </cell>
          <cell r="E462">
            <v>0.95</v>
          </cell>
          <cell r="F462" t="str">
            <v>ШБ (широкая, боковая), 45*140°</v>
          </cell>
          <cell r="G462">
            <v>67</v>
          </cell>
          <cell r="H462" t="str">
            <v>Samsung LH351</v>
          </cell>
          <cell r="I462">
            <v>108</v>
          </cell>
          <cell r="J462" t="str">
            <v>560х320х140</v>
          </cell>
          <cell r="K462" t="e">
            <v>#N/A</v>
          </cell>
          <cell r="L462">
            <v>5400</v>
          </cell>
          <cell r="M462">
            <v>5700</v>
          </cell>
          <cell r="N462" t="str">
            <v>Экструдированный алюминиевый профиль (анодированный), вторичная оптика из акрила (ПММА) с  силиконовой прокладкой</v>
          </cell>
          <cell r="O462" t="str">
            <v xml:space="preserve"> -60°...+50° С</v>
          </cell>
          <cell r="P462" t="str">
            <v>100 000 ч</v>
          </cell>
          <cell r="Q462" t="str">
            <v>5000К 4000К* 3000К*</v>
          </cell>
          <cell r="R462" t="str">
            <v>5 лет</v>
          </cell>
          <cell r="S462">
            <v>0</v>
          </cell>
          <cell r="T462">
            <v>0</v>
          </cell>
          <cell r="U462">
            <v>15450</v>
          </cell>
          <cell r="V462">
            <v>16995</v>
          </cell>
          <cell r="W462">
            <v>22095</v>
          </cell>
          <cell r="X462">
            <v>24305</v>
          </cell>
          <cell r="Y462">
            <v>0</v>
          </cell>
          <cell r="Z462">
            <v>0</v>
          </cell>
          <cell r="AA462">
            <v>0</v>
          </cell>
          <cell r="AB462">
            <v>3030</v>
          </cell>
        </row>
        <row r="463">
          <cell r="A463" t="str">
            <v>VRN-LM30X120-81T-A50K67-K</v>
          </cell>
          <cell r="B463">
            <v>81</v>
          </cell>
          <cell r="C463">
            <v>13365</v>
          </cell>
          <cell r="D463" t="str">
            <v>176-264В AС</v>
          </cell>
          <cell r="E463">
            <v>0.95</v>
          </cell>
          <cell r="F463" t="str">
            <v>ШБ (широкая, боковая), 30*120°</v>
          </cell>
          <cell r="G463">
            <v>67</v>
          </cell>
          <cell r="H463" t="str">
            <v>Samsung LH351</v>
          </cell>
          <cell r="I463">
            <v>36</v>
          </cell>
          <cell r="J463" t="str">
            <v>235х320х125</v>
          </cell>
          <cell r="K463" t="e">
            <v>#N/A</v>
          </cell>
          <cell r="L463">
            <v>2300</v>
          </cell>
          <cell r="M463">
            <v>2500</v>
          </cell>
          <cell r="N463" t="str">
            <v>Экструдированный алюминиевый профиль (анодированный), вторичная оптика из акрила (ПММА) с  силиконовой прокладкой</v>
          </cell>
          <cell r="O463" t="str">
            <v xml:space="preserve"> -60°...+50° С</v>
          </cell>
          <cell r="P463" t="str">
            <v>100 000 ч</v>
          </cell>
          <cell r="Q463" t="str">
            <v>5000К 4000К* 3000К*</v>
          </cell>
          <cell r="R463" t="str">
            <v>5 лет</v>
          </cell>
          <cell r="S463">
            <v>0</v>
          </cell>
          <cell r="T463">
            <v>0</v>
          </cell>
          <cell r="U463">
            <v>6665</v>
          </cell>
          <cell r="V463">
            <v>7330</v>
          </cell>
          <cell r="W463">
            <v>9530</v>
          </cell>
          <cell r="X463">
            <v>10485</v>
          </cell>
          <cell r="Y463">
            <v>0</v>
          </cell>
          <cell r="Z463">
            <v>0</v>
          </cell>
          <cell r="AA463">
            <v>0</v>
          </cell>
          <cell r="AB463">
            <v>3031</v>
          </cell>
        </row>
        <row r="464">
          <cell r="A464" t="str">
            <v>VRN-LM30X120-159T-A50K67-K</v>
          </cell>
          <cell r="B464">
            <v>159</v>
          </cell>
          <cell r="C464">
            <v>26235</v>
          </cell>
          <cell r="D464" t="str">
            <v>176-264В AС</v>
          </cell>
          <cell r="E464">
            <v>0.95</v>
          </cell>
          <cell r="F464" t="str">
            <v>ШБ (широкая, боковая), 30*120°</v>
          </cell>
          <cell r="G464">
            <v>67</v>
          </cell>
          <cell r="H464" t="str">
            <v>Samsung LH351</v>
          </cell>
          <cell r="I464">
            <v>72</v>
          </cell>
          <cell r="J464" t="str">
            <v>385х320х125</v>
          </cell>
          <cell r="K464" t="e">
            <v>#N/A</v>
          </cell>
          <cell r="L464">
            <v>3800</v>
          </cell>
          <cell r="M464">
            <v>4100</v>
          </cell>
          <cell r="N464" t="str">
            <v>Экструдированный алюминиевый профиль (анодированный), вторичная оптика из акрила (ПММА) с  силиконовой прокладкой</v>
          </cell>
          <cell r="O464" t="str">
            <v xml:space="preserve"> -60°...+50° С</v>
          </cell>
          <cell r="P464" t="str">
            <v>100 000 ч</v>
          </cell>
          <cell r="Q464" t="str">
            <v>5000К 4000К* 3000К*</v>
          </cell>
          <cell r="R464" t="str">
            <v>5 лет</v>
          </cell>
          <cell r="S464">
            <v>0</v>
          </cell>
          <cell r="T464">
            <v>0</v>
          </cell>
          <cell r="U464">
            <v>9905</v>
          </cell>
          <cell r="V464">
            <v>10895</v>
          </cell>
          <cell r="W464">
            <v>14165</v>
          </cell>
          <cell r="X464">
            <v>15580</v>
          </cell>
          <cell r="Y464">
            <v>0</v>
          </cell>
          <cell r="Z464">
            <v>0</v>
          </cell>
          <cell r="AA464">
            <v>0</v>
          </cell>
          <cell r="AB464">
            <v>3032</v>
          </cell>
        </row>
        <row r="465">
          <cell r="A465" t="str">
            <v>VRN-LM30X120-237T-A50K67-K</v>
          </cell>
          <cell r="B465">
            <v>237</v>
          </cell>
          <cell r="C465">
            <v>39105</v>
          </cell>
          <cell r="D465" t="str">
            <v>176-264В AС</v>
          </cell>
          <cell r="E465">
            <v>0.95</v>
          </cell>
          <cell r="F465" t="str">
            <v>ШБ (широкая, боковая), 30*120°</v>
          </cell>
          <cell r="G465">
            <v>67</v>
          </cell>
          <cell r="H465" t="str">
            <v>Samsung LH351</v>
          </cell>
          <cell r="I465">
            <v>108</v>
          </cell>
          <cell r="J465" t="str">
            <v>560х320х125</v>
          </cell>
          <cell r="K465" t="e">
            <v>#N/A</v>
          </cell>
          <cell r="L465">
            <v>5350</v>
          </cell>
          <cell r="M465">
            <v>5650</v>
          </cell>
          <cell r="N465" t="str">
            <v>Экструдированный алюминиевый профиль (анодированный), вторичная оптика из акрила (ПММА) с  силиконовой прокладкой</v>
          </cell>
          <cell r="O465" t="str">
            <v xml:space="preserve"> -60°...+50° С</v>
          </cell>
          <cell r="P465" t="str">
            <v>100 000 ч</v>
          </cell>
          <cell r="Q465" t="str">
            <v>5000К 4000К* 3000К*</v>
          </cell>
          <cell r="R465" t="str">
            <v>5 лет</v>
          </cell>
          <cell r="S465">
            <v>0</v>
          </cell>
          <cell r="T465">
            <v>0</v>
          </cell>
          <cell r="U465">
            <v>15240</v>
          </cell>
          <cell r="V465">
            <v>16765</v>
          </cell>
          <cell r="W465">
            <v>21795</v>
          </cell>
          <cell r="X465">
            <v>23975</v>
          </cell>
          <cell r="Y465">
            <v>0</v>
          </cell>
          <cell r="Z465">
            <v>0</v>
          </cell>
          <cell r="AA465">
            <v>0</v>
          </cell>
          <cell r="AB465">
            <v>3033</v>
          </cell>
        </row>
        <row r="466">
          <cell r="A466" t="str">
            <v>VRN-LM45X140-81T-A50K67-K</v>
          </cell>
          <cell r="B466">
            <v>81</v>
          </cell>
          <cell r="C466">
            <v>13365</v>
          </cell>
          <cell r="D466" t="str">
            <v>176-264В AС</v>
          </cell>
          <cell r="E466">
            <v>0.95</v>
          </cell>
          <cell r="F466" t="str">
            <v>ШБ (широкая, боковая), 45*140°</v>
          </cell>
          <cell r="G466">
            <v>67</v>
          </cell>
          <cell r="H466" t="str">
            <v>Samsung LH351</v>
          </cell>
          <cell r="I466">
            <v>36</v>
          </cell>
          <cell r="J466" t="str">
            <v>235х320х125</v>
          </cell>
          <cell r="K466" t="e">
            <v>#N/A</v>
          </cell>
          <cell r="L466">
            <v>2300</v>
          </cell>
          <cell r="M466">
            <v>2500</v>
          </cell>
          <cell r="N466" t="str">
            <v>Экструдированный алюминиевый профиль (анодированный), вторичная оптика из акрила (ПММА) с  силиконовой прокладкой</v>
          </cell>
          <cell r="O466" t="str">
            <v xml:space="preserve"> -60°...+50° С</v>
          </cell>
          <cell r="P466" t="str">
            <v>100 000 ч</v>
          </cell>
          <cell r="Q466" t="str">
            <v>5000К 4000К* 3000К*</v>
          </cell>
          <cell r="R466" t="str">
            <v>5 лет</v>
          </cell>
          <cell r="S466">
            <v>0</v>
          </cell>
          <cell r="T466">
            <v>0</v>
          </cell>
          <cell r="U466">
            <v>6420</v>
          </cell>
          <cell r="V466">
            <v>7060</v>
          </cell>
          <cell r="W466">
            <v>9180</v>
          </cell>
          <cell r="X466">
            <v>10100</v>
          </cell>
          <cell r="Y466">
            <v>0</v>
          </cell>
          <cell r="Z466">
            <v>0</v>
          </cell>
          <cell r="AA466">
            <v>0</v>
          </cell>
          <cell r="AB466">
            <v>3034</v>
          </cell>
        </row>
        <row r="467">
          <cell r="A467" t="str">
            <v>VRN-LM45X140-159T-A50K67-K</v>
          </cell>
          <cell r="B467">
            <v>159</v>
          </cell>
          <cell r="C467">
            <v>26235</v>
          </cell>
          <cell r="D467" t="str">
            <v>176-264В AС</v>
          </cell>
          <cell r="E467">
            <v>0.95</v>
          </cell>
          <cell r="F467" t="str">
            <v>ШБ (широкая, боковая), 45*140°</v>
          </cell>
          <cell r="G467">
            <v>67</v>
          </cell>
          <cell r="H467" t="str">
            <v>Samsung LH351</v>
          </cell>
          <cell r="I467">
            <v>72</v>
          </cell>
          <cell r="J467" t="str">
            <v>385х320х125</v>
          </cell>
          <cell r="K467" t="e">
            <v>#N/A</v>
          </cell>
          <cell r="L467">
            <v>3800</v>
          </cell>
          <cell r="M467">
            <v>4100</v>
          </cell>
          <cell r="N467" t="str">
            <v>Экструдированный алюминиевый профиль (анодированный), вторичная оптика из акрила (ПММА) с  силиконовой прокладкой</v>
          </cell>
          <cell r="O467" t="str">
            <v xml:space="preserve"> -60°...+50° С</v>
          </cell>
          <cell r="P467" t="str">
            <v>100 000 ч</v>
          </cell>
          <cell r="Q467" t="str">
            <v>5000К 4000К* 3000К*</v>
          </cell>
          <cell r="R467" t="str">
            <v>5 лет</v>
          </cell>
          <cell r="S467">
            <v>0</v>
          </cell>
          <cell r="T467">
            <v>0</v>
          </cell>
          <cell r="U467">
            <v>10650</v>
          </cell>
          <cell r="V467">
            <v>11715</v>
          </cell>
          <cell r="W467">
            <v>15230</v>
          </cell>
          <cell r="X467">
            <v>16755</v>
          </cell>
          <cell r="Y467">
            <v>0</v>
          </cell>
          <cell r="Z467">
            <v>0</v>
          </cell>
          <cell r="AA467">
            <v>0</v>
          </cell>
          <cell r="AB467">
            <v>3035</v>
          </cell>
        </row>
        <row r="468">
          <cell r="A468" t="str">
            <v>VRN-LM45X140-237T-A50K67-K</v>
          </cell>
          <cell r="B468">
            <v>237</v>
          </cell>
          <cell r="C468">
            <v>39105</v>
          </cell>
          <cell r="D468" t="str">
            <v>176-264В AС</v>
          </cell>
          <cell r="E468">
            <v>0.95</v>
          </cell>
          <cell r="F468" t="str">
            <v>ШБ (широкая, боковая), 45*140°</v>
          </cell>
          <cell r="G468">
            <v>67</v>
          </cell>
          <cell r="H468" t="str">
            <v>Samsung LH351</v>
          </cell>
          <cell r="I468">
            <v>108</v>
          </cell>
          <cell r="J468" t="str">
            <v>560х320х125</v>
          </cell>
          <cell r="K468" t="e">
            <v>#N/A</v>
          </cell>
          <cell r="L468">
            <v>5350</v>
          </cell>
          <cell r="M468">
            <v>5650</v>
          </cell>
          <cell r="N468" t="str">
            <v>Экструдированный алюминиевый профиль (анодированный), вторичная оптика из акрила (ПММА) с  силиконовой прокладкой</v>
          </cell>
          <cell r="O468" t="str">
            <v xml:space="preserve"> -60°...+50° С</v>
          </cell>
          <cell r="P468" t="str">
            <v>100 000 ч</v>
          </cell>
          <cell r="Q468" t="str">
            <v>5000К 4000К* 3000К*</v>
          </cell>
          <cell r="R468" t="str">
            <v>5 лет</v>
          </cell>
          <cell r="S468">
            <v>0</v>
          </cell>
          <cell r="T468">
            <v>0</v>
          </cell>
          <cell r="U468">
            <v>15450</v>
          </cell>
          <cell r="V468">
            <v>16995</v>
          </cell>
          <cell r="W468">
            <v>22095</v>
          </cell>
          <cell r="X468">
            <v>24305</v>
          </cell>
          <cell r="Y468">
            <v>0</v>
          </cell>
          <cell r="Z468">
            <v>0</v>
          </cell>
          <cell r="AA468">
            <v>0</v>
          </cell>
          <cell r="AB468">
            <v>3036</v>
          </cell>
        </row>
        <row r="469"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</row>
        <row r="470">
          <cell r="A470" t="str">
            <v>VRN-LME45X140-55-A50K67-U</v>
          </cell>
          <cell r="B470">
            <v>55</v>
          </cell>
          <cell r="C470">
            <v>7700</v>
          </cell>
          <cell r="D470" t="str">
            <v>176-264В AС</v>
          </cell>
          <cell r="E470">
            <v>0.95</v>
          </cell>
          <cell r="F470" t="str">
            <v>ШБ (широкая, боковая), 45*140°</v>
          </cell>
          <cell r="G470">
            <v>67</v>
          </cell>
          <cell r="H470" t="str">
            <v>Samsung LH351</v>
          </cell>
          <cell r="I470">
            <v>12</v>
          </cell>
          <cell r="J470" t="str">
            <v>325x100x140</v>
          </cell>
          <cell r="K470" t="e">
            <v>#N/A</v>
          </cell>
          <cell r="L470">
            <v>1150</v>
          </cell>
          <cell r="M470" t="e">
            <v>#N/A</v>
          </cell>
          <cell r="N470" t="str">
            <v>Экструдированный алюминиевый профиль (анодированный), вторичная оптика из акрила (ПММА) с  силиконовой прокладкой</v>
          </cell>
          <cell r="O470" t="str">
            <v xml:space="preserve"> -60°...+50° С</v>
          </cell>
          <cell r="P470" t="str">
            <v>100 000 ч</v>
          </cell>
          <cell r="Q470" t="str">
            <v>5000К</v>
          </cell>
          <cell r="R470" t="str">
            <v>3 года</v>
          </cell>
          <cell r="T470">
            <v>0</v>
          </cell>
          <cell r="U470">
            <v>2800</v>
          </cell>
          <cell r="V470">
            <v>3080</v>
          </cell>
          <cell r="W470">
            <v>4005</v>
          </cell>
          <cell r="X470">
            <v>4405</v>
          </cell>
          <cell r="Y470">
            <v>0</v>
          </cell>
          <cell r="Z470">
            <v>0</v>
          </cell>
          <cell r="AA470">
            <v>0</v>
          </cell>
          <cell r="AB470">
            <v>4001</v>
          </cell>
        </row>
        <row r="471">
          <cell r="A471" t="str">
            <v>VRN-LME45X140-55-A50K67-K</v>
          </cell>
          <cell r="B471">
            <v>55</v>
          </cell>
          <cell r="C471">
            <v>7700</v>
          </cell>
          <cell r="D471" t="str">
            <v>176-264В AС</v>
          </cell>
          <cell r="E471">
            <v>0.95</v>
          </cell>
          <cell r="F471" t="str">
            <v>ШБ (широкая, боковая), 45*140°</v>
          </cell>
          <cell r="G471">
            <v>67</v>
          </cell>
          <cell r="H471" t="str">
            <v>Samsung LH351</v>
          </cell>
          <cell r="I471">
            <v>12</v>
          </cell>
          <cell r="J471" t="str">
            <v>325x100x125</v>
          </cell>
          <cell r="K471" t="e">
            <v>#N/A</v>
          </cell>
          <cell r="L471">
            <v>1200</v>
          </cell>
          <cell r="M471" t="e">
            <v>#N/A</v>
          </cell>
          <cell r="N471" t="str">
            <v>Экструдированный алюминиевый профиль (анодированный), вторичная оптика из акрила (ПММА) с  силиконовой прокладкой</v>
          </cell>
          <cell r="O471" t="str">
            <v xml:space="preserve"> -60°...+50° С</v>
          </cell>
          <cell r="P471" t="str">
            <v>100 000 ч</v>
          </cell>
          <cell r="Q471" t="str">
            <v>5000К</v>
          </cell>
          <cell r="R471" t="str">
            <v>3 года</v>
          </cell>
          <cell r="T471">
            <v>0</v>
          </cell>
          <cell r="U471">
            <v>2800</v>
          </cell>
          <cell r="V471">
            <v>3080</v>
          </cell>
          <cell r="W471">
            <v>4005</v>
          </cell>
          <cell r="X471">
            <v>4405</v>
          </cell>
          <cell r="Y471">
            <v>0</v>
          </cell>
          <cell r="Z471">
            <v>0</v>
          </cell>
          <cell r="AA471">
            <v>0</v>
          </cell>
          <cell r="AB471">
            <v>4002</v>
          </cell>
        </row>
        <row r="472">
          <cell r="A472" t="str">
            <v>VRN-LME45X140-110D-A50K67-U</v>
          </cell>
          <cell r="B472">
            <v>110</v>
          </cell>
          <cell r="C472">
            <v>15400</v>
          </cell>
          <cell r="D472" t="str">
            <v>176-264В AС</v>
          </cell>
          <cell r="E472">
            <v>0.95</v>
          </cell>
          <cell r="F472" t="str">
            <v>ШБ (широкая, боковая), 45*140°</v>
          </cell>
          <cell r="G472">
            <v>67</v>
          </cell>
          <cell r="H472" t="str">
            <v>Samsung LH351</v>
          </cell>
          <cell r="I472">
            <v>24</v>
          </cell>
          <cell r="J472" t="str">
            <v>325x210x140</v>
          </cell>
          <cell r="K472" t="e">
            <v>#N/A</v>
          </cell>
          <cell r="L472">
            <v>2150</v>
          </cell>
          <cell r="M472" t="e">
            <v>#N/A</v>
          </cell>
          <cell r="N472" t="str">
            <v>Экструдированный алюминиевый профиль (анодированный), вторичная оптика из акрила (ПММА) с  силиконовой прокладкой</v>
          </cell>
          <cell r="O472" t="str">
            <v xml:space="preserve"> -60°...+50° С</v>
          </cell>
          <cell r="P472" t="str">
            <v>100 000 ч</v>
          </cell>
          <cell r="Q472" t="str">
            <v>5000К</v>
          </cell>
          <cell r="R472" t="str">
            <v>3 года</v>
          </cell>
          <cell r="T472">
            <v>0</v>
          </cell>
          <cell r="U472">
            <v>5600</v>
          </cell>
          <cell r="V472">
            <v>6160</v>
          </cell>
          <cell r="W472">
            <v>8010</v>
          </cell>
          <cell r="X472">
            <v>8810</v>
          </cell>
          <cell r="Y472">
            <v>0</v>
          </cell>
          <cell r="Z472">
            <v>0</v>
          </cell>
          <cell r="AA472">
            <v>0</v>
          </cell>
          <cell r="AB472">
            <v>4003</v>
          </cell>
        </row>
        <row r="473">
          <cell r="A473" t="str">
            <v>VRN-LME45X140-110D-A50K67-K</v>
          </cell>
          <cell r="B473">
            <v>110</v>
          </cell>
          <cell r="C473">
            <v>15400</v>
          </cell>
          <cell r="D473" t="str">
            <v>176-264В AС</v>
          </cell>
          <cell r="E473">
            <v>0.95</v>
          </cell>
          <cell r="F473" t="str">
            <v>ШБ (широкая, боковая), 45*140°</v>
          </cell>
          <cell r="G473">
            <v>67</v>
          </cell>
          <cell r="H473" t="str">
            <v>Samsung LH351</v>
          </cell>
          <cell r="I473">
            <v>24</v>
          </cell>
          <cell r="J473" t="str">
            <v>325x260x80</v>
          </cell>
          <cell r="K473" t="e">
            <v>#N/A</v>
          </cell>
          <cell r="L473">
            <v>2200</v>
          </cell>
          <cell r="M473" t="e">
            <v>#N/A</v>
          </cell>
          <cell r="N473" t="str">
            <v>Экструдированный алюминиевый профиль (анодированный), вторичная оптика из акрила (ПММА) с  силиконовой прокладкой</v>
          </cell>
          <cell r="O473" t="str">
            <v xml:space="preserve"> -60°...+50° С</v>
          </cell>
          <cell r="P473" t="str">
            <v>100 000 ч</v>
          </cell>
          <cell r="Q473" t="str">
            <v>5000К</v>
          </cell>
          <cell r="R473" t="str">
            <v>3 года</v>
          </cell>
          <cell r="T473">
            <v>0</v>
          </cell>
          <cell r="U473">
            <v>5600</v>
          </cell>
          <cell r="V473">
            <v>6160</v>
          </cell>
          <cell r="W473">
            <v>8010</v>
          </cell>
          <cell r="X473">
            <v>8810</v>
          </cell>
          <cell r="Y473">
            <v>0</v>
          </cell>
          <cell r="Z473">
            <v>0</v>
          </cell>
          <cell r="AA473">
            <v>0</v>
          </cell>
          <cell r="AB473">
            <v>4004</v>
          </cell>
        </row>
        <row r="474">
          <cell r="A474" t="str">
            <v>VRN-LME45X140-165T-A50K67-U</v>
          </cell>
          <cell r="B474">
            <v>165</v>
          </cell>
          <cell r="C474">
            <v>23100</v>
          </cell>
          <cell r="D474" t="str">
            <v>176-264В AС</v>
          </cell>
          <cell r="E474">
            <v>0.95</v>
          </cell>
          <cell r="F474" t="str">
            <v>ШБ (широкая, боковая), 45*140°</v>
          </cell>
          <cell r="G474">
            <v>67</v>
          </cell>
          <cell r="H474" t="str">
            <v>Samsung LH351</v>
          </cell>
          <cell r="I474">
            <v>36</v>
          </cell>
          <cell r="J474" t="str">
            <v>325x320x140</v>
          </cell>
          <cell r="K474" t="e">
            <v>#N/A</v>
          </cell>
          <cell r="L474">
            <v>3250</v>
          </cell>
          <cell r="M474" t="e">
            <v>#N/A</v>
          </cell>
          <cell r="N474" t="str">
            <v>Экструдированный алюминиевый профиль (анодированный), вторичная оптика из акрила (ПММА) с  силиконовой прокладкой</v>
          </cell>
          <cell r="O474" t="str">
            <v xml:space="preserve"> -60°...+50° С</v>
          </cell>
          <cell r="P474" t="str">
            <v>100 000 ч</v>
          </cell>
          <cell r="Q474" t="str">
            <v>5000К</v>
          </cell>
          <cell r="R474" t="str">
            <v>3 года</v>
          </cell>
          <cell r="T474">
            <v>0</v>
          </cell>
          <cell r="U474">
            <v>8400</v>
          </cell>
          <cell r="V474">
            <v>9240</v>
          </cell>
          <cell r="W474">
            <v>12010</v>
          </cell>
          <cell r="X474">
            <v>13210</v>
          </cell>
          <cell r="Y474">
            <v>0</v>
          </cell>
          <cell r="Z474">
            <v>0</v>
          </cell>
          <cell r="AA474">
            <v>0</v>
          </cell>
          <cell r="AB474">
            <v>4005</v>
          </cell>
        </row>
        <row r="475">
          <cell r="A475" t="str">
            <v>VRN-LME45X140-165T-A50K67-K</v>
          </cell>
          <cell r="B475">
            <v>165</v>
          </cell>
          <cell r="C475">
            <v>23100</v>
          </cell>
          <cell r="D475" t="str">
            <v>176-264В AС</v>
          </cell>
          <cell r="E475">
            <v>0.95</v>
          </cell>
          <cell r="F475" t="str">
            <v>ШБ (широкая, боковая), 45*140°</v>
          </cell>
          <cell r="G475">
            <v>67</v>
          </cell>
          <cell r="H475" t="str">
            <v>Samsung LH351</v>
          </cell>
          <cell r="I475">
            <v>36</v>
          </cell>
          <cell r="J475" t="str">
            <v>325x320x125</v>
          </cell>
          <cell r="K475" t="e">
            <v>#N/A</v>
          </cell>
          <cell r="L475">
            <v>3350</v>
          </cell>
          <cell r="M475" t="e">
            <v>#N/A</v>
          </cell>
          <cell r="N475" t="str">
            <v>Экструдированный алюминиевый профиль (анодированный), вторичная оптика из акрила (ПММА) с  силиконовой прокладкой</v>
          </cell>
          <cell r="O475" t="str">
            <v xml:space="preserve"> -60°...+50° С</v>
          </cell>
          <cell r="P475" t="str">
            <v>100 000 ч</v>
          </cell>
          <cell r="Q475" t="str">
            <v>5000К</v>
          </cell>
          <cell r="R475" t="str">
            <v>3 года</v>
          </cell>
          <cell r="T475">
            <v>0</v>
          </cell>
          <cell r="U475">
            <v>8400</v>
          </cell>
          <cell r="V475">
            <v>9240</v>
          </cell>
          <cell r="W475">
            <v>12010</v>
          </cell>
          <cell r="X475">
            <v>13210</v>
          </cell>
          <cell r="Y475">
            <v>0</v>
          </cell>
          <cell r="Z475">
            <v>0</v>
          </cell>
          <cell r="AA475">
            <v>0</v>
          </cell>
          <cell r="AB475">
            <v>4006</v>
          </cell>
        </row>
        <row r="476"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</row>
        <row r="477">
          <cell r="A477" t="str">
            <v>VRN-LME45X140-27-A50K67-U</v>
          </cell>
          <cell r="B477" t="str">
            <v>27</v>
          </cell>
          <cell r="C477">
            <v>3780</v>
          </cell>
          <cell r="D477" t="str">
            <v>176-264В AС</v>
          </cell>
          <cell r="E477">
            <v>0.95</v>
          </cell>
          <cell r="F477" t="str">
            <v>ШБ (широкая, боковая), 45*140°</v>
          </cell>
          <cell r="G477">
            <v>67</v>
          </cell>
          <cell r="H477" t="str">
            <v>Seoul Semiconductor 3030</v>
          </cell>
          <cell r="I477">
            <v>12</v>
          </cell>
          <cell r="J477" t="str">
            <v>235х100х135</v>
          </cell>
          <cell r="K477" t="str">
            <v>300x115x140</v>
          </cell>
          <cell r="L477">
            <v>1000</v>
          </cell>
          <cell r="M477">
            <v>1100</v>
          </cell>
          <cell r="N477" t="str">
            <v>Экструдированный алюминиевый профиль (анодированный), вторичная оптика из акрила (ПММА) с  силиконовой прокладкой</v>
          </cell>
          <cell r="O477" t="str">
            <v xml:space="preserve"> -60°...+50° С</v>
          </cell>
          <cell r="P477" t="str">
            <v>100 000 ч</v>
          </cell>
          <cell r="Q477" t="str">
            <v>5000К</v>
          </cell>
          <cell r="R477" t="str">
            <v>3 года</v>
          </cell>
          <cell r="T477">
            <v>0</v>
          </cell>
          <cell r="U477">
            <v>1870</v>
          </cell>
          <cell r="V477">
            <v>2055</v>
          </cell>
          <cell r="W477">
            <v>2670</v>
          </cell>
          <cell r="X477">
            <v>2935</v>
          </cell>
          <cell r="Y477">
            <v>0</v>
          </cell>
          <cell r="Z477">
            <v>0</v>
          </cell>
          <cell r="AA477">
            <v>0</v>
          </cell>
          <cell r="AB477">
            <v>12037</v>
          </cell>
        </row>
        <row r="478">
          <cell r="A478" t="str">
            <v>VRN-LME45X140-27-A50K67-K</v>
          </cell>
          <cell r="B478" t="str">
            <v>27</v>
          </cell>
          <cell r="C478">
            <v>3780</v>
          </cell>
          <cell r="D478" t="str">
            <v>176-264В AС</v>
          </cell>
          <cell r="E478">
            <v>0.95</v>
          </cell>
          <cell r="F478" t="str">
            <v>ШБ (широкая, боковая), 45*140°</v>
          </cell>
          <cell r="G478">
            <v>67</v>
          </cell>
          <cell r="H478" t="str">
            <v>Seoul Semiconductor 3030</v>
          </cell>
          <cell r="I478">
            <v>12</v>
          </cell>
          <cell r="J478" t="str">
            <v>235х100х120</v>
          </cell>
          <cell r="K478" t="str">
            <v>300x115x140</v>
          </cell>
          <cell r="L478">
            <v>1050</v>
          </cell>
          <cell r="M478">
            <v>1150</v>
          </cell>
          <cell r="N478" t="str">
            <v>Экструдированный алюминиевый профиль (анодированный), вторичная оптика из акрила (ПММА) с  силиконовой прокладкой</v>
          </cell>
          <cell r="O478" t="str">
            <v xml:space="preserve"> -60°...+50° С</v>
          </cell>
          <cell r="P478" t="str">
            <v>100 000 ч</v>
          </cell>
          <cell r="Q478" t="str">
            <v>5000К</v>
          </cell>
          <cell r="R478" t="str">
            <v>3 года</v>
          </cell>
          <cell r="T478">
            <v>0</v>
          </cell>
          <cell r="U478">
            <v>1870</v>
          </cell>
          <cell r="V478">
            <v>2055</v>
          </cell>
          <cell r="W478">
            <v>2670</v>
          </cell>
          <cell r="X478">
            <v>2935</v>
          </cell>
          <cell r="Y478">
            <v>0</v>
          </cell>
          <cell r="Z478">
            <v>0</v>
          </cell>
          <cell r="AA478">
            <v>0</v>
          </cell>
          <cell r="AB478">
            <v>12038</v>
          </cell>
        </row>
        <row r="479">
          <cell r="A479" t="str">
            <v>VRN-LME136X78-32-A50K67-U</v>
          </cell>
          <cell r="B479" t="str">
            <v>32</v>
          </cell>
          <cell r="C479">
            <v>4480</v>
          </cell>
          <cell r="D479" t="str">
            <v>176-264В AС</v>
          </cell>
          <cell r="E479">
            <v>0.95</v>
          </cell>
          <cell r="F479" t="str">
            <v>ШБ (широкая, боковая), 136*78°</v>
          </cell>
          <cell r="G479">
            <v>67</v>
          </cell>
          <cell r="H479" t="str">
            <v>Seoul Semiconductor 3030</v>
          </cell>
          <cell r="I479">
            <v>84</v>
          </cell>
          <cell r="J479" t="str">
            <v>285х100х135</v>
          </cell>
          <cell r="K479" t="str">
            <v>300x115x140</v>
          </cell>
          <cell r="L479">
            <v>1150</v>
          </cell>
          <cell r="M479">
            <v>1250</v>
          </cell>
          <cell r="N479" t="str">
            <v>Экструдированный алюминиевый профиль (анодированный), вторичная оптика из акрила (ПММА) с  силиконовой прокладкой</v>
          </cell>
          <cell r="O479" t="str">
            <v xml:space="preserve"> -60°...+50° С</v>
          </cell>
          <cell r="P479" t="str">
            <v>100 000 ч</v>
          </cell>
          <cell r="Q479" t="str">
            <v>5000К</v>
          </cell>
          <cell r="R479" t="str">
            <v>3 года</v>
          </cell>
          <cell r="T479">
            <v>0</v>
          </cell>
          <cell r="U479">
            <v>2200</v>
          </cell>
          <cell r="V479">
            <v>2420</v>
          </cell>
          <cell r="W479">
            <v>3145</v>
          </cell>
          <cell r="X479">
            <v>3460</v>
          </cell>
          <cell r="Y479">
            <v>0</v>
          </cell>
          <cell r="Z479">
            <v>0</v>
          </cell>
          <cell r="AA479">
            <v>0</v>
          </cell>
          <cell r="AB479">
            <v>12003</v>
          </cell>
        </row>
        <row r="480">
          <cell r="A480" t="str">
            <v>VRN-LME136X78-32-A50K67-K</v>
          </cell>
          <cell r="B480" t="str">
            <v>32</v>
          </cell>
          <cell r="C480">
            <v>4480</v>
          </cell>
          <cell r="D480" t="str">
            <v>176-264В AС</v>
          </cell>
          <cell r="E480">
            <v>0.95</v>
          </cell>
          <cell r="F480" t="str">
            <v>ШБ (широкая, боковая), 136*78°</v>
          </cell>
          <cell r="G480">
            <v>67</v>
          </cell>
          <cell r="H480" t="str">
            <v>Seoul Semiconductor 3030</v>
          </cell>
          <cell r="I480">
            <v>84</v>
          </cell>
          <cell r="J480" t="str">
            <v>285х100х120</v>
          </cell>
          <cell r="K480" t="str">
            <v>300x115x140</v>
          </cell>
          <cell r="L480">
            <v>1150</v>
          </cell>
          <cell r="M480">
            <v>1250</v>
          </cell>
          <cell r="N480" t="str">
            <v>Экструдированный алюминиевый профиль (анодированный), вторичная оптика из акрила (ПММА) с  силиконовой прокладкой</v>
          </cell>
          <cell r="O480" t="str">
            <v xml:space="preserve"> -60°...+50° С</v>
          </cell>
          <cell r="P480" t="str">
            <v>100 000 ч</v>
          </cell>
          <cell r="Q480" t="str">
            <v>5000К</v>
          </cell>
          <cell r="R480" t="str">
            <v>3 года</v>
          </cell>
          <cell r="T480">
            <v>0</v>
          </cell>
          <cell r="U480">
            <v>2200</v>
          </cell>
          <cell r="V480">
            <v>2420</v>
          </cell>
          <cell r="W480">
            <v>3145</v>
          </cell>
          <cell r="X480">
            <v>3460</v>
          </cell>
          <cell r="Y480">
            <v>0</v>
          </cell>
          <cell r="Z480">
            <v>0</v>
          </cell>
          <cell r="AA480">
            <v>0</v>
          </cell>
          <cell r="AB480">
            <v>12004</v>
          </cell>
        </row>
        <row r="481">
          <cell r="A481" t="str">
            <v>VRN-LME45X140-53-A50K67-U</v>
          </cell>
          <cell r="B481" t="str">
            <v>53</v>
          </cell>
          <cell r="C481">
            <v>7420</v>
          </cell>
          <cell r="D481" t="str">
            <v>176-264В AС</v>
          </cell>
          <cell r="E481">
            <v>0.95</v>
          </cell>
          <cell r="F481" t="str">
            <v>ШБ (широкая, боковая), 45*140°</v>
          </cell>
          <cell r="G481">
            <v>67</v>
          </cell>
          <cell r="H481" t="str">
            <v>Seoul Semiconductor 3030</v>
          </cell>
          <cell r="I481">
            <v>24</v>
          </cell>
          <cell r="J481" t="str">
            <v>385х100х135</v>
          </cell>
          <cell r="K481" t="str">
            <v>400x115x140</v>
          </cell>
          <cell r="L481">
            <v>1350</v>
          </cell>
          <cell r="M481">
            <v>1450</v>
          </cell>
          <cell r="N481" t="str">
            <v>Экструдированный алюминиевый профиль (анодированный), вторичная оптика из акрила (ПММА) с  силиконовой прокладкой</v>
          </cell>
          <cell r="O481" t="str">
            <v xml:space="preserve"> -60°...+50° С</v>
          </cell>
          <cell r="P481" t="str">
            <v>100 000 ч</v>
          </cell>
          <cell r="Q481" t="str">
            <v>5000К</v>
          </cell>
          <cell r="R481" t="str">
            <v>3 года</v>
          </cell>
          <cell r="T481">
            <v>0</v>
          </cell>
          <cell r="U481">
            <v>3000</v>
          </cell>
          <cell r="V481">
            <v>3300</v>
          </cell>
          <cell r="W481">
            <v>4290</v>
          </cell>
          <cell r="X481">
            <v>4720</v>
          </cell>
          <cell r="Y481">
            <v>0</v>
          </cell>
          <cell r="Z481">
            <v>0</v>
          </cell>
          <cell r="AA481">
            <v>0</v>
          </cell>
          <cell r="AB481">
            <v>12039</v>
          </cell>
        </row>
        <row r="482">
          <cell r="A482" t="str">
            <v>VRN-LME45X140-53-A50K67-K</v>
          </cell>
          <cell r="B482" t="str">
            <v>53</v>
          </cell>
          <cell r="C482">
            <v>7420</v>
          </cell>
          <cell r="D482" t="str">
            <v>176-264В AС</v>
          </cell>
          <cell r="E482">
            <v>0.95</v>
          </cell>
          <cell r="F482" t="str">
            <v>ШБ (широкая, боковая), 45*140°</v>
          </cell>
          <cell r="G482">
            <v>67</v>
          </cell>
          <cell r="H482" t="str">
            <v>Seoul Semiconductor 3030</v>
          </cell>
          <cell r="I482">
            <v>24</v>
          </cell>
          <cell r="J482" t="str">
            <v>385х100х120</v>
          </cell>
          <cell r="K482" t="str">
            <v>400x115x140</v>
          </cell>
          <cell r="L482">
            <v>1400</v>
          </cell>
          <cell r="M482">
            <v>1550</v>
          </cell>
          <cell r="N482" t="str">
            <v>Экструдированный алюминиевый профиль (анодированный), вторичная оптика из акрила (ПММА) с  силиконовой прокладкой</v>
          </cell>
          <cell r="O482" t="str">
            <v xml:space="preserve"> -60°...+50° С</v>
          </cell>
          <cell r="P482" t="str">
            <v>100 000 ч</v>
          </cell>
          <cell r="Q482" t="str">
            <v>5000К</v>
          </cell>
          <cell r="R482" t="str">
            <v>3 года</v>
          </cell>
          <cell r="T482">
            <v>0</v>
          </cell>
          <cell r="U482">
            <v>3000</v>
          </cell>
          <cell r="V482">
            <v>3300</v>
          </cell>
          <cell r="W482">
            <v>4290</v>
          </cell>
          <cell r="X482">
            <v>4720</v>
          </cell>
          <cell r="Y482">
            <v>0</v>
          </cell>
          <cell r="Z482">
            <v>0</v>
          </cell>
          <cell r="AA482">
            <v>0</v>
          </cell>
          <cell r="AB482">
            <v>12040</v>
          </cell>
        </row>
        <row r="483">
          <cell r="A483" t="str">
            <v>VRN-LME136X78-64-A50K67-U</v>
          </cell>
          <cell r="B483" t="str">
            <v>64</v>
          </cell>
          <cell r="C483">
            <v>8960</v>
          </cell>
          <cell r="D483" t="str">
            <v>176-264В AС</v>
          </cell>
          <cell r="E483">
            <v>0.95</v>
          </cell>
          <cell r="F483" t="str">
            <v>ШБ (широкая, боковая), 136*78°</v>
          </cell>
          <cell r="G483">
            <v>67</v>
          </cell>
          <cell r="H483" t="str">
            <v>Seoul Semiconductor 3030</v>
          </cell>
          <cell r="I483">
            <v>168</v>
          </cell>
          <cell r="J483" t="str">
            <v>540х100х135</v>
          </cell>
          <cell r="K483" t="str">
            <v>560x115x140</v>
          </cell>
          <cell r="L483">
            <v>1700</v>
          </cell>
          <cell r="M483">
            <v>1850</v>
          </cell>
          <cell r="N483" t="str">
            <v>Экструдированный алюминиевый профиль (анодированный), вторичная оптика из акрила (ПММА) с  силиконовой прокладкой</v>
          </cell>
          <cell r="O483" t="str">
            <v xml:space="preserve"> -60°...+50° С</v>
          </cell>
          <cell r="P483" t="str">
            <v>100 000 ч</v>
          </cell>
          <cell r="Q483" t="str">
            <v>5000К</v>
          </cell>
          <cell r="R483" t="str">
            <v>3 года</v>
          </cell>
          <cell r="T483">
            <v>0</v>
          </cell>
          <cell r="U483">
            <v>3190</v>
          </cell>
          <cell r="V483">
            <v>3510</v>
          </cell>
          <cell r="W483">
            <v>4565</v>
          </cell>
          <cell r="X483">
            <v>5020</v>
          </cell>
          <cell r="Y483">
            <v>0</v>
          </cell>
          <cell r="Z483">
            <v>0</v>
          </cell>
          <cell r="AA483">
            <v>0</v>
          </cell>
          <cell r="AB483">
            <v>12007</v>
          </cell>
        </row>
        <row r="484">
          <cell r="A484" t="str">
            <v>VRN-LME136X78-64-A50K67-K</v>
          </cell>
          <cell r="B484" t="str">
            <v>64</v>
          </cell>
          <cell r="C484">
            <v>8960</v>
          </cell>
          <cell r="D484" t="str">
            <v>176-264В AС</v>
          </cell>
          <cell r="E484">
            <v>0.95</v>
          </cell>
          <cell r="F484" t="str">
            <v>ШБ (широкая, боковая), 136*78°</v>
          </cell>
          <cell r="G484">
            <v>67</v>
          </cell>
          <cell r="H484" t="str">
            <v>Seoul Semiconductor 3030</v>
          </cell>
          <cell r="I484">
            <v>168</v>
          </cell>
          <cell r="J484" t="str">
            <v>540х100х120</v>
          </cell>
          <cell r="K484" t="str">
            <v>560x115x140</v>
          </cell>
          <cell r="L484">
            <v>1750</v>
          </cell>
          <cell r="M484">
            <v>1900</v>
          </cell>
          <cell r="N484" t="str">
            <v>Экструдированный алюминиевый профиль (анодированный), вторичная оптика из акрила (ПММА) с  силиконовой прокладкой</v>
          </cell>
          <cell r="O484" t="str">
            <v xml:space="preserve"> -60°...+50° С</v>
          </cell>
          <cell r="P484" t="str">
            <v>100 000 ч</v>
          </cell>
          <cell r="Q484" t="str">
            <v>5000К</v>
          </cell>
          <cell r="R484" t="str">
            <v>3 года</v>
          </cell>
          <cell r="T484">
            <v>0</v>
          </cell>
          <cell r="U484">
            <v>3190</v>
          </cell>
          <cell r="V484">
            <v>3510</v>
          </cell>
          <cell r="W484">
            <v>4565</v>
          </cell>
          <cell r="X484">
            <v>5020</v>
          </cell>
          <cell r="Y484">
            <v>0</v>
          </cell>
          <cell r="Z484">
            <v>0</v>
          </cell>
          <cell r="AA484">
            <v>0</v>
          </cell>
          <cell r="AB484">
            <v>12008</v>
          </cell>
        </row>
        <row r="485">
          <cell r="A485" t="str">
            <v>VRN-LME45X140-79-A50K67-U</v>
          </cell>
          <cell r="B485" t="str">
            <v>79</v>
          </cell>
          <cell r="C485">
            <v>11060</v>
          </cell>
          <cell r="D485" t="str">
            <v>176-264В AС</v>
          </cell>
          <cell r="E485">
            <v>0.95</v>
          </cell>
          <cell r="F485" t="str">
            <v>ШБ (широкая, боковая), 45*140°</v>
          </cell>
          <cell r="G485">
            <v>67</v>
          </cell>
          <cell r="H485" t="str">
            <v>Seoul Semiconductor 3030</v>
          </cell>
          <cell r="I485">
            <v>36</v>
          </cell>
          <cell r="J485" t="str">
            <v>560х100х135</v>
          </cell>
          <cell r="K485" t="str">
            <v>560x115x140</v>
          </cell>
          <cell r="L485">
            <v>1900</v>
          </cell>
          <cell r="M485">
            <v>2100</v>
          </cell>
          <cell r="N485" t="str">
            <v>Экструдированный алюминиевый профиль (анодированный), вторичная оптика из акрила (ПММА) с  силиконовой прокладкой</v>
          </cell>
          <cell r="O485" t="str">
            <v xml:space="preserve"> -60°...+50° С</v>
          </cell>
          <cell r="P485" t="str">
            <v>100 000 ч</v>
          </cell>
          <cell r="Q485" t="str">
            <v>5000К</v>
          </cell>
          <cell r="R485" t="str">
            <v>3 года</v>
          </cell>
          <cell r="T485">
            <v>0</v>
          </cell>
          <cell r="U485">
            <v>4550</v>
          </cell>
          <cell r="V485">
            <v>5005</v>
          </cell>
          <cell r="W485">
            <v>6505</v>
          </cell>
          <cell r="X485">
            <v>7155</v>
          </cell>
          <cell r="Y485">
            <v>0</v>
          </cell>
          <cell r="Z485">
            <v>0</v>
          </cell>
          <cell r="AA485">
            <v>0</v>
          </cell>
          <cell r="AB485">
            <v>12041</v>
          </cell>
        </row>
        <row r="486">
          <cell r="A486" t="str">
            <v>VRN-LME45X140-79-A50K67-K</v>
          </cell>
          <cell r="B486" t="str">
            <v>79</v>
          </cell>
          <cell r="C486">
            <v>11060</v>
          </cell>
          <cell r="D486" t="str">
            <v>176-264В AС</v>
          </cell>
          <cell r="E486">
            <v>0.95</v>
          </cell>
          <cell r="F486" t="str">
            <v>ШБ (широкая, боковая), 45*140°</v>
          </cell>
          <cell r="G486">
            <v>67</v>
          </cell>
          <cell r="H486" t="str">
            <v>Seoul Semiconductor 3030</v>
          </cell>
          <cell r="I486">
            <v>36</v>
          </cell>
          <cell r="J486" t="str">
            <v>560х100х120</v>
          </cell>
          <cell r="K486" t="str">
            <v>560x115x140</v>
          </cell>
          <cell r="L486">
            <v>1950</v>
          </cell>
          <cell r="M486">
            <v>2150</v>
          </cell>
          <cell r="N486" t="str">
            <v>Экструдированный алюминиевый профиль (анодированный), вторичная оптика из акрила (ПММА) с  силиконовой прокладкой</v>
          </cell>
          <cell r="O486" t="str">
            <v xml:space="preserve"> -60°...+50° С</v>
          </cell>
          <cell r="P486" t="str">
            <v>100 000 ч</v>
          </cell>
          <cell r="Q486" t="str">
            <v>5000К</v>
          </cell>
          <cell r="R486" t="str">
            <v>3 года</v>
          </cell>
          <cell r="T486">
            <v>0</v>
          </cell>
          <cell r="U486">
            <v>4550</v>
          </cell>
          <cell r="V486">
            <v>5005</v>
          </cell>
          <cell r="W486">
            <v>6505</v>
          </cell>
          <cell r="X486">
            <v>7155</v>
          </cell>
          <cell r="Y486">
            <v>0</v>
          </cell>
          <cell r="Z486">
            <v>0</v>
          </cell>
          <cell r="AA486">
            <v>0</v>
          </cell>
          <cell r="AB486">
            <v>12042</v>
          </cell>
        </row>
        <row r="487">
          <cell r="A487" t="str">
            <v>VRN-LME136X78-89-A50K67-U</v>
          </cell>
          <cell r="B487" t="str">
            <v>89</v>
          </cell>
          <cell r="C487">
            <v>12460</v>
          </cell>
          <cell r="D487" t="str">
            <v>176-264В AС</v>
          </cell>
          <cell r="E487">
            <v>0.95</v>
          </cell>
          <cell r="F487" t="str">
            <v>ШБ (широкая, боковая), 136*78°</v>
          </cell>
          <cell r="G487">
            <v>67</v>
          </cell>
          <cell r="H487" t="str">
            <v>Seoul Semiconductor 3030</v>
          </cell>
          <cell r="I487">
            <v>252</v>
          </cell>
          <cell r="J487" t="str">
            <v>795х100х135</v>
          </cell>
          <cell r="K487" t="str">
            <v>800x115x140</v>
          </cell>
          <cell r="L487">
            <v>2350</v>
          </cell>
          <cell r="M487">
            <v>2550</v>
          </cell>
          <cell r="N487" t="str">
            <v>Экструдированный алюминиевый профиль (анодированный), вторичная оптика из акрила (ПММА) с  силиконовой прокладкой</v>
          </cell>
          <cell r="O487" t="str">
            <v xml:space="preserve"> -60°...+50° С</v>
          </cell>
          <cell r="P487" t="str">
            <v>100 000 ч</v>
          </cell>
          <cell r="Q487" t="str">
            <v>5000К</v>
          </cell>
          <cell r="R487" t="str">
            <v>3 года</v>
          </cell>
          <cell r="T487">
            <v>0</v>
          </cell>
          <cell r="U487">
            <v>4895</v>
          </cell>
          <cell r="V487">
            <v>5385</v>
          </cell>
          <cell r="W487">
            <v>7000</v>
          </cell>
          <cell r="X487">
            <v>7700</v>
          </cell>
          <cell r="Y487">
            <v>0</v>
          </cell>
          <cell r="Z487">
            <v>0</v>
          </cell>
          <cell r="AA487">
            <v>0</v>
          </cell>
          <cell r="AB487">
            <v>12011</v>
          </cell>
        </row>
        <row r="488">
          <cell r="A488" t="str">
            <v>VRN-LME136X78-89-A50K67-K</v>
          </cell>
          <cell r="B488" t="str">
            <v>89</v>
          </cell>
          <cell r="C488">
            <v>12460</v>
          </cell>
          <cell r="D488" t="str">
            <v>176-264В AС</v>
          </cell>
          <cell r="E488">
            <v>0.95</v>
          </cell>
          <cell r="F488" t="str">
            <v>ШБ (широкая, боковая), 136*78°</v>
          </cell>
          <cell r="G488">
            <v>67</v>
          </cell>
          <cell r="H488" t="str">
            <v>Seoul Semiconductor 3030</v>
          </cell>
          <cell r="I488">
            <v>252</v>
          </cell>
          <cell r="J488" t="str">
            <v>795х100х120</v>
          </cell>
          <cell r="K488" t="str">
            <v>800x115x140</v>
          </cell>
          <cell r="L488">
            <v>2400</v>
          </cell>
          <cell r="M488">
            <v>2600</v>
          </cell>
          <cell r="N488" t="str">
            <v>Экструдированный алюминиевый профиль (анодированный), вторичная оптика из акрила (ПММА) с  силиконовой прокладкой</v>
          </cell>
          <cell r="O488" t="str">
            <v xml:space="preserve"> -60°...+50° С</v>
          </cell>
          <cell r="P488" t="str">
            <v>100 000 ч</v>
          </cell>
          <cell r="Q488" t="str">
            <v>5000К</v>
          </cell>
          <cell r="R488" t="str">
            <v>3 года</v>
          </cell>
          <cell r="T488">
            <v>0</v>
          </cell>
          <cell r="U488">
            <v>4895</v>
          </cell>
          <cell r="V488">
            <v>5385</v>
          </cell>
          <cell r="W488">
            <v>7000</v>
          </cell>
          <cell r="X488">
            <v>7700</v>
          </cell>
          <cell r="Y488">
            <v>0</v>
          </cell>
          <cell r="Z488">
            <v>0</v>
          </cell>
          <cell r="AA488">
            <v>0</v>
          </cell>
          <cell r="AB488">
            <v>12012</v>
          </cell>
        </row>
        <row r="489"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</row>
        <row r="490">
          <cell r="A490" t="str">
            <v>VRN-LME45X140-54D-A50K67-U</v>
          </cell>
          <cell r="B490" t="str">
            <v>54</v>
          </cell>
          <cell r="C490">
            <v>7560</v>
          </cell>
          <cell r="D490" t="str">
            <v>176-264В AС</v>
          </cell>
          <cell r="E490">
            <v>0.95</v>
          </cell>
          <cell r="F490" t="str">
            <v>ШБ (широкая, боковая), 45*140°</v>
          </cell>
          <cell r="G490">
            <v>67</v>
          </cell>
          <cell r="H490" t="str">
            <v>Seoul Semiconductor 3030</v>
          </cell>
          <cell r="I490">
            <v>24</v>
          </cell>
          <cell r="J490" t="str">
            <v>235х210х135</v>
          </cell>
          <cell r="K490" t="e">
            <v>#N/A</v>
          </cell>
          <cell r="L490" t="e">
            <v>#N/A</v>
          </cell>
          <cell r="M490" t="e">
            <v>#N/A</v>
          </cell>
          <cell r="N490" t="str">
            <v>Экструдированный алюминиевый профиль (анодированный), вторичная оптика из акрила (ПММА) с  силиконовой прокладкой</v>
          </cell>
          <cell r="O490" t="str">
            <v xml:space="preserve"> -60°...+50° С</v>
          </cell>
          <cell r="P490" t="str">
            <v>100 000 ч</v>
          </cell>
          <cell r="Q490" t="str">
            <v>5000К</v>
          </cell>
          <cell r="R490" t="str">
            <v>3 года</v>
          </cell>
          <cell r="T490">
            <v>0</v>
          </cell>
          <cell r="U490">
            <v>3740</v>
          </cell>
          <cell r="V490">
            <v>4115</v>
          </cell>
          <cell r="W490">
            <v>5350</v>
          </cell>
          <cell r="X490">
            <v>5885</v>
          </cell>
          <cell r="Y490">
            <v>0</v>
          </cell>
          <cell r="Z490">
            <v>0</v>
          </cell>
          <cell r="AA490">
            <v>0</v>
          </cell>
          <cell r="AB490">
            <v>12043</v>
          </cell>
        </row>
        <row r="491">
          <cell r="A491" t="str">
            <v>VRN-LME45X140-54D-A50K67-K</v>
          </cell>
          <cell r="B491" t="str">
            <v>54</v>
          </cell>
          <cell r="C491">
            <v>7560</v>
          </cell>
          <cell r="D491" t="str">
            <v>176-264В AС</v>
          </cell>
          <cell r="E491">
            <v>0.95</v>
          </cell>
          <cell r="F491" t="str">
            <v>ШБ (широкая, боковая), 45*140°</v>
          </cell>
          <cell r="G491">
            <v>67</v>
          </cell>
          <cell r="H491" t="str">
            <v>Seoul Semiconductor 3030</v>
          </cell>
          <cell r="I491">
            <v>24</v>
          </cell>
          <cell r="J491" t="str">
            <v>235х260х80</v>
          </cell>
          <cell r="K491" t="e">
            <v>#N/A</v>
          </cell>
          <cell r="L491" t="e">
            <v>#N/A</v>
          </cell>
          <cell r="M491" t="e">
            <v>#N/A</v>
          </cell>
          <cell r="N491" t="str">
            <v>Экструдированный алюминиевый профиль (анодированный), вторичная оптика из акрила (ПММА) с  силиконовой прокладкой</v>
          </cell>
          <cell r="O491" t="str">
            <v xml:space="preserve"> -60°...+50° С</v>
          </cell>
          <cell r="P491" t="str">
            <v>100 000 ч</v>
          </cell>
          <cell r="Q491" t="str">
            <v>5000К</v>
          </cell>
          <cell r="R491" t="str">
            <v>3 года</v>
          </cell>
          <cell r="T491">
            <v>0</v>
          </cell>
          <cell r="U491">
            <v>3740</v>
          </cell>
          <cell r="V491">
            <v>4115</v>
          </cell>
          <cell r="W491">
            <v>5350</v>
          </cell>
          <cell r="X491">
            <v>5885</v>
          </cell>
          <cell r="Y491">
            <v>0</v>
          </cell>
          <cell r="Z491">
            <v>0</v>
          </cell>
          <cell r="AA491">
            <v>0</v>
          </cell>
          <cell r="AB491">
            <v>12044</v>
          </cell>
        </row>
        <row r="492">
          <cell r="A492" t="str">
            <v>VRN-LME136X78-64D-A50K67-U</v>
          </cell>
          <cell r="B492" t="str">
            <v>64</v>
          </cell>
          <cell r="C492">
            <v>8960</v>
          </cell>
          <cell r="D492" t="str">
            <v>176-264В AС</v>
          </cell>
          <cell r="E492">
            <v>0.95</v>
          </cell>
          <cell r="F492" t="str">
            <v>ШБ (широкая, боковая), 136*78°</v>
          </cell>
          <cell r="G492">
            <v>67</v>
          </cell>
          <cell r="H492" t="str">
            <v>Seoul Semiconductor 3030</v>
          </cell>
          <cell r="I492">
            <v>168</v>
          </cell>
          <cell r="J492" t="str">
            <v>285х210х135</v>
          </cell>
          <cell r="K492" t="e">
            <v>#N/A</v>
          </cell>
          <cell r="L492" t="e">
            <v>#N/A</v>
          </cell>
          <cell r="M492" t="e">
            <v>#N/A</v>
          </cell>
          <cell r="N492" t="str">
            <v>Экструдированный алюминиевый профиль (анодированный), вторичная оптика из акрила (ПММА) с  силиконовой прокладкой</v>
          </cell>
          <cell r="O492" t="str">
            <v xml:space="preserve"> -60°...+50° С</v>
          </cell>
          <cell r="P492" t="str">
            <v>100 000 ч</v>
          </cell>
          <cell r="Q492" t="str">
            <v>5000К</v>
          </cell>
          <cell r="R492" t="str">
            <v>3 года</v>
          </cell>
          <cell r="T492">
            <v>0</v>
          </cell>
          <cell r="U492">
            <v>4400</v>
          </cell>
          <cell r="V492">
            <v>4840</v>
          </cell>
          <cell r="W492">
            <v>6290</v>
          </cell>
          <cell r="X492">
            <v>6920</v>
          </cell>
          <cell r="Y492">
            <v>0</v>
          </cell>
          <cell r="Z492">
            <v>0</v>
          </cell>
          <cell r="AA492">
            <v>0</v>
          </cell>
          <cell r="AB492">
            <v>12015</v>
          </cell>
        </row>
        <row r="493">
          <cell r="A493" t="str">
            <v>VRN-LME136X78-64D-A50K67-K</v>
          </cell>
          <cell r="B493" t="str">
            <v>64</v>
          </cell>
          <cell r="C493">
            <v>8960</v>
          </cell>
          <cell r="D493" t="str">
            <v>176-264В AС</v>
          </cell>
          <cell r="E493">
            <v>0.95</v>
          </cell>
          <cell r="F493" t="str">
            <v>ШБ (широкая, боковая), 136*78°</v>
          </cell>
          <cell r="G493">
            <v>67</v>
          </cell>
          <cell r="H493" t="str">
            <v>Seoul Semiconductor 3030</v>
          </cell>
          <cell r="I493">
            <v>168</v>
          </cell>
          <cell r="J493" t="str">
            <v>285х260х80</v>
          </cell>
          <cell r="K493" t="e">
            <v>#N/A</v>
          </cell>
          <cell r="L493" t="e">
            <v>#N/A</v>
          </cell>
          <cell r="M493" t="e">
            <v>#N/A</v>
          </cell>
          <cell r="N493" t="str">
            <v>Экструдированный алюминиевый профиль (анодированный), вторичная оптика из акрила (ПММА) с  силиконовой прокладкой</v>
          </cell>
          <cell r="O493" t="str">
            <v xml:space="preserve"> -60°...+50° С</v>
          </cell>
          <cell r="P493" t="str">
            <v>100 000 ч</v>
          </cell>
          <cell r="Q493" t="str">
            <v>5000К</v>
          </cell>
          <cell r="R493" t="str">
            <v>3 года</v>
          </cell>
          <cell r="T493">
            <v>0</v>
          </cell>
          <cell r="U493">
            <v>4400</v>
          </cell>
          <cell r="V493">
            <v>4840</v>
          </cell>
          <cell r="W493">
            <v>6290</v>
          </cell>
          <cell r="X493">
            <v>6920</v>
          </cell>
          <cell r="Y493">
            <v>0</v>
          </cell>
          <cell r="Z493">
            <v>0</v>
          </cell>
          <cell r="AA493">
            <v>0</v>
          </cell>
          <cell r="AB493">
            <v>12016</v>
          </cell>
        </row>
        <row r="494">
          <cell r="A494" t="str">
            <v>VRN-LME45X140-106D-A50K67-U</v>
          </cell>
          <cell r="B494" t="str">
            <v>106</v>
          </cell>
          <cell r="C494">
            <v>14840</v>
          </cell>
          <cell r="D494" t="str">
            <v>176-264В AС</v>
          </cell>
          <cell r="E494">
            <v>0.95</v>
          </cell>
          <cell r="F494" t="str">
            <v>ШБ (широкая, боковая), 45*140°</v>
          </cell>
          <cell r="G494">
            <v>67</v>
          </cell>
          <cell r="H494" t="str">
            <v>Seoul Semiconductor 3030</v>
          </cell>
          <cell r="I494">
            <v>48</v>
          </cell>
          <cell r="J494" t="str">
            <v>385х210х135</v>
          </cell>
          <cell r="K494" t="e">
            <v>#N/A</v>
          </cell>
          <cell r="L494" t="e">
            <v>#N/A</v>
          </cell>
          <cell r="M494" t="e">
            <v>#N/A</v>
          </cell>
          <cell r="N494" t="str">
            <v>Экструдированный алюминиевый профиль (анодированный), вторичная оптика из акрила (ПММА) с  силиконовой прокладкой</v>
          </cell>
          <cell r="O494" t="str">
            <v xml:space="preserve"> -60°...+50° С</v>
          </cell>
          <cell r="P494" t="str">
            <v>100 000 ч</v>
          </cell>
          <cell r="Q494" t="str">
            <v>5000К</v>
          </cell>
          <cell r="R494" t="str">
            <v>3 года</v>
          </cell>
          <cell r="T494">
            <v>0</v>
          </cell>
          <cell r="U494">
            <v>6000</v>
          </cell>
          <cell r="V494">
            <v>6600</v>
          </cell>
          <cell r="W494">
            <v>8580</v>
          </cell>
          <cell r="X494">
            <v>9440</v>
          </cell>
          <cell r="Y494">
            <v>0</v>
          </cell>
          <cell r="Z494">
            <v>0</v>
          </cell>
          <cell r="AA494">
            <v>0</v>
          </cell>
          <cell r="AB494">
            <v>12045</v>
          </cell>
        </row>
        <row r="495">
          <cell r="A495" t="str">
            <v>VRN-LME45X140-106D-A50K67-K</v>
          </cell>
          <cell r="B495" t="str">
            <v>106</v>
          </cell>
          <cell r="C495">
            <v>14840</v>
          </cell>
          <cell r="D495" t="str">
            <v>176-264В AС</v>
          </cell>
          <cell r="E495">
            <v>0.95</v>
          </cell>
          <cell r="F495" t="str">
            <v>ШБ (широкая, боковая), 45*140°</v>
          </cell>
          <cell r="G495">
            <v>67</v>
          </cell>
          <cell r="H495" t="str">
            <v>Seoul Semiconductor 3030</v>
          </cell>
          <cell r="I495">
            <v>48</v>
          </cell>
          <cell r="J495" t="str">
            <v>385х260х80</v>
          </cell>
          <cell r="K495" t="e">
            <v>#N/A</v>
          </cell>
          <cell r="L495" t="e">
            <v>#N/A</v>
          </cell>
          <cell r="M495" t="e">
            <v>#N/A</v>
          </cell>
          <cell r="N495" t="str">
            <v>Экструдированный алюминиевый профиль (анодированный), вторичная оптика из акрила (ПММА) с  силиконовой прокладкой</v>
          </cell>
          <cell r="O495" t="str">
            <v xml:space="preserve"> -60°...+50° С</v>
          </cell>
          <cell r="P495" t="str">
            <v>100 000 ч</v>
          </cell>
          <cell r="Q495" t="str">
            <v>5000К</v>
          </cell>
          <cell r="R495" t="str">
            <v>3 года</v>
          </cell>
          <cell r="T495">
            <v>0</v>
          </cell>
          <cell r="U495">
            <v>6000</v>
          </cell>
          <cell r="V495">
            <v>6600</v>
          </cell>
          <cell r="W495">
            <v>8580</v>
          </cell>
          <cell r="X495">
            <v>9440</v>
          </cell>
          <cell r="Y495">
            <v>0</v>
          </cell>
          <cell r="Z495">
            <v>0</v>
          </cell>
          <cell r="AA495">
            <v>0</v>
          </cell>
          <cell r="AB495">
            <v>12046</v>
          </cell>
        </row>
        <row r="496">
          <cell r="A496" t="str">
            <v>VRN-LME136X78-128D-A50K67-U</v>
          </cell>
          <cell r="B496" t="str">
            <v>128</v>
          </cell>
          <cell r="C496">
            <v>17920</v>
          </cell>
          <cell r="D496" t="str">
            <v>176-264В AС</v>
          </cell>
          <cell r="E496">
            <v>0.95</v>
          </cell>
          <cell r="F496" t="str">
            <v>ШБ (широкая, боковая), 136*78°</v>
          </cell>
          <cell r="G496">
            <v>67</v>
          </cell>
          <cell r="H496" t="str">
            <v>Seoul Semiconductor 3030</v>
          </cell>
          <cell r="I496">
            <v>336</v>
          </cell>
          <cell r="J496" t="str">
            <v>540х210х135</v>
          </cell>
          <cell r="K496" t="e">
            <v>#N/A</v>
          </cell>
          <cell r="L496" t="e">
            <v>#N/A</v>
          </cell>
          <cell r="M496" t="e">
            <v>#N/A</v>
          </cell>
          <cell r="N496" t="str">
            <v>Экструдированный алюминиевый профиль (анодированный), вторичная оптика из акрила (ПММА) с  силиконовой прокладкой</v>
          </cell>
          <cell r="O496" t="str">
            <v xml:space="preserve"> -60°...+50° С</v>
          </cell>
          <cell r="P496" t="str">
            <v>100 000 ч</v>
          </cell>
          <cell r="Q496" t="str">
            <v>5000К</v>
          </cell>
          <cell r="R496" t="str">
            <v>3 года</v>
          </cell>
          <cell r="T496">
            <v>0</v>
          </cell>
          <cell r="U496">
            <v>6380</v>
          </cell>
          <cell r="V496">
            <v>7020</v>
          </cell>
          <cell r="W496">
            <v>9125</v>
          </cell>
          <cell r="X496">
            <v>10040</v>
          </cell>
          <cell r="Y496">
            <v>0</v>
          </cell>
          <cell r="Z496">
            <v>0</v>
          </cell>
          <cell r="AA496">
            <v>0</v>
          </cell>
          <cell r="AB496">
            <v>12019</v>
          </cell>
        </row>
        <row r="497">
          <cell r="A497" t="str">
            <v>VRN-LME136X78-128D-A50K67-K</v>
          </cell>
          <cell r="B497" t="str">
            <v>128</v>
          </cell>
          <cell r="C497">
            <v>17920</v>
          </cell>
          <cell r="D497" t="str">
            <v>176-264В AС</v>
          </cell>
          <cell r="E497">
            <v>0.95</v>
          </cell>
          <cell r="F497" t="str">
            <v>ШБ (широкая, боковая), 136*78°</v>
          </cell>
          <cell r="G497">
            <v>67</v>
          </cell>
          <cell r="H497" t="str">
            <v>Seoul Semiconductor 3030</v>
          </cell>
          <cell r="I497">
            <v>336</v>
          </cell>
          <cell r="J497" t="str">
            <v>540х260х80</v>
          </cell>
          <cell r="K497" t="e">
            <v>#N/A</v>
          </cell>
          <cell r="L497" t="e">
            <v>#N/A</v>
          </cell>
          <cell r="M497" t="e">
            <v>#N/A</v>
          </cell>
          <cell r="N497" t="str">
            <v>Экструдированный алюминиевый профиль (анодированный), вторичная оптика из акрила (ПММА) с  силиконовой прокладкой</v>
          </cell>
          <cell r="O497" t="str">
            <v xml:space="preserve"> -60°...+50° С</v>
          </cell>
          <cell r="P497" t="str">
            <v>100 000 ч</v>
          </cell>
          <cell r="Q497" t="str">
            <v>5000К</v>
          </cell>
          <cell r="R497" t="str">
            <v>3 года</v>
          </cell>
          <cell r="T497">
            <v>0</v>
          </cell>
          <cell r="U497">
            <v>6380</v>
          </cell>
          <cell r="V497">
            <v>7020</v>
          </cell>
          <cell r="W497">
            <v>9125</v>
          </cell>
          <cell r="X497">
            <v>10040</v>
          </cell>
          <cell r="Y497">
            <v>0</v>
          </cell>
          <cell r="Z497">
            <v>0</v>
          </cell>
          <cell r="AA497">
            <v>0</v>
          </cell>
          <cell r="AB497">
            <v>12020</v>
          </cell>
        </row>
        <row r="498">
          <cell r="A498" t="str">
            <v>VRN-LME45X140-158D-A50K67-U</v>
          </cell>
          <cell r="B498" t="str">
            <v>158</v>
          </cell>
          <cell r="C498">
            <v>22120</v>
          </cell>
          <cell r="D498" t="str">
            <v>176-264В AС</v>
          </cell>
          <cell r="E498">
            <v>0.95</v>
          </cell>
          <cell r="F498" t="str">
            <v>ШБ (широкая, боковая), 45*140°</v>
          </cell>
          <cell r="G498">
            <v>67</v>
          </cell>
          <cell r="H498" t="str">
            <v>Seoul Semiconductor 3030</v>
          </cell>
          <cell r="I498">
            <v>72</v>
          </cell>
          <cell r="J498" t="str">
            <v>560х210х135</v>
          </cell>
          <cell r="K498" t="e">
            <v>#N/A</v>
          </cell>
          <cell r="L498" t="e">
            <v>#N/A</v>
          </cell>
          <cell r="M498" t="e">
            <v>#N/A</v>
          </cell>
          <cell r="N498" t="str">
            <v>Экструдированный алюминиевый профиль (анодированный), вторичная оптика из акрила (ПММА) с  силиконовой прокладкой</v>
          </cell>
          <cell r="O498" t="str">
            <v xml:space="preserve"> -60°...+50° С</v>
          </cell>
          <cell r="P498" t="str">
            <v>100 000 ч</v>
          </cell>
          <cell r="Q498" t="str">
            <v>5000К</v>
          </cell>
          <cell r="R498" t="str">
            <v>3 года</v>
          </cell>
          <cell r="T498">
            <v>0</v>
          </cell>
          <cell r="U498">
            <v>9100</v>
          </cell>
          <cell r="V498">
            <v>10010</v>
          </cell>
          <cell r="W498">
            <v>13015</v>
          </cell>
          <cell r="X498">
            <v>14315</v>
          </cell>
          <cell r="Y498">
            <v>0</v>
          </cell>
          <cell r="Z498">
            <v>0</v>
          </cell>
          <cell r="AA498">
            <v>0</v>
          </cell>
          <cell r="AB498">
            <v>12047</v>
          </cell>
        </row>
        <row r="499">
          <cell r="A499" t="str">
            <v>VRN-LME45X140-158D-A50K67-K</v>
          </cell>
          <cell r="B499" t="str">
            <v>158</v>
          </cell>
          <cell r="C499">
            <v>22120</v>
          </cell>
          <cell r="D499" t="str">
            <v>176-264В AС</v>
          </cell>
          <cell r="E499">
            <v>0.95</v>
          </cell>
          <cell r="F499" t="str">
            <v>ШБ (широкая, боковая), 45*140°</v>
          </cell>
          <cell r="G499">
            <v>67</v>
          </cell>
          <cell r="H499" t="str">
            <v>Seoul Semiconductor 3030</v>
          </cell>
          <cell r="I499">
            <v>72</v>
          </cell>
          <cell r="J499" t="str">
            <v>560х260х80</v>
          </cell>
          <cell r="K499" t="str">
            <v>560x275x110</v>
          </cell>
          <cell r="L499">
            <v>3500</v>
          </cell>
          <cell r="M499">
            <v>3800</v>
          </cell>
          <cell r="N499" t="str">
            <v>Экструдированный алюминиевый профиль (анодированный), вторичная оптика из акрила (ПММА) с  силиконовой прокладкой</v>
          </cell>
          <cell r="O499" t="str">
            <v xml:space="preserve"> -60°...+50° С</v>
          </cell>
          <cell r="P499" t="str">
            <v>100 000 ч</v>
          </cell>
          <cell r="Q499" t="str">
            <v>5000К</v>
          </cell>
          <cell r="R499" t="str">
            <v>3 года</v>
          </cell>
          <cell r="T499">
            <v>0</v>
          </cell>
          <cell r="U499">
            <v>9100</v>
          </cell>
          <cell r="V499">
            <v>10010</v>
          </cell>
          <cell r="W499">
            <v>13015</v>
          </cell>
          <cell r="X499">
            <v>14315</v>
          </cell>
          <cell r="Y499">
            <v>0</v>
          </cell>
          <cell r="Z499">
            <v>0</v>
          </cell>
          <cell r="AA499">
            <v>0</v>
          </cell>
          <cell r="AB499">
            <v>12048</v>
          </cell>
        </row>
        <row r="500">
          <cell r="A500" t="str">
            <v>VRN-LME136X78-178D-A50K67-U</v>
          </cell>
          <cell r="B500" t="str">
            <v>178</v>
          </cell>
          <cell r="C500">
            <v>24920</v>
          </cell>
          <cell r="D500" t="str">
            <v>176-264В AС</v>
          </cell>
          <cell r="E500">
            <v>0.95</v>
          </cell>
          <cell r="F500" t="str">
            <v>ШБ (широкая, боковая), 136*78°</v>
          </cell>
          <cell r="G500">
            <v>67</v>
          </cell>
          <cell r="H500" t="str">
            <v>Seoul Semiconductor 3030</v>
          </cell>
          <cell r="I500">
            <v>504</v>
          </cell>
          <cell r="J500" t="str">
            <v>795х210х135</v>
          </cell>
          <cell r="K500" t="e">
            <v>#N/A</v>
          </cell>
          <cell r="L500" t="e">
            <v>#N/A</v>
          </cell>
          <cell r="M500" t="e">
            <v>#N/A</v>
          </cell>
          <cell r="N500" t="str">
            <v>Экструдированный алюминиевый профиль (анодированный), вторичная оптика из акрила (ПММА) с  силиконовой прокладкой</v>
          </cell>
          <cell r="O500" t="str">
            <v xml:space="preserve"> -60°...+50° С</v>
          </cell>
          <cell r="P500" t="str">
            <v>100 000 ч</v>
          </cell>
          <cell r="Q500" t="str">
            <v>5000К</v>
          </cell>
          <cell r="R500" t="str">
            <v>3 года</v>
          </cell>
          <cell r="T500">
            <v>0</v>
          </cell>
          <cell r="U500">
            <v>9790</v>
          </cell>
          <cell r="V500">
            <v>10770</v>
          </cell>
          <cell r="W500">
            <v>14000</v>
          </cell>
          <cell r="X500">
            <v>15400</v>
          </cell>
          <cell r="Y500">
            <v>0</v>
          </cell>
          <cell r="Z500">
            <v>0</v>
          </cell>
          <cell r="AA500">
            <v>0</v>
          </cell>
          <cell r="AB500">
            <v>12023</v>
          </cell>
        </row>
        <row r="501">
          <cell r="A501" t="str">
            <v>VRN-LME136X78-178D-A50K67-K</v>
          </cell>
          <cell r="B501" t="str">
            <v>178</v>
          </cell>
          <cell r="C501">
            <v>24920</v>
          </cell>
          <cell r="D501" t="str">
            <v>176-264В AС</v>
          </cell>
          <cell r="E501">
            <v>0.95</v>
          </cell>
          <cell r="F501" t="str">
            <v>ШБ (широкая, боковая), 136*78°</v>
          </cell>
          <cell r="G501">
            <v>67</v>
          </cell>
          <cell r="H501" t="str">
            <v>Seoul Semiconductor 3030</v>
          </cell>
          <cell r="I501">
            <v>504</v>
          </cell>
          <cell r="J501" t="str">
            <v>795х260х80</v>
          </cell>
          <cell r="K501" t="e">
            <v>#N/A</v>
          </cell>
          <cell r="L501" t="e">
            <v>#N/A</v>
          </cell>
          <cell r="M501" t="e">
            <v>#N/A</v>
          </cell>
          <cell r="N501" t="str">
            <v>Экструдированный алюминиевый профиль (анодированный), вторичная оптика из акрила (ПММА) с  силиконовой прокладкой</v>
          </cell>
          <cell r="O501" t="str">
            <v xml:space="preserve"> -60°...+50° С</v>
          </cell>
          <cell r="P501" t="str">
            <v>100 000 ч</v>
          </cell>
          <cell r="Q501" t="str">
            <v>5000К</v>
          </cell>
          <cell r="R501" t="str">
            <v>3 года</v>
          </cell>
          <cell r="T501">
            <v>0</v>
          </cell>
          <cell r="U501">
            <v>9790</v>
          </cell>
          <cell r="V501">
            <v>10770</v>
          </cell>
          <cell r="W501">
            <v>14000</v>
          </cell>
          <cell r="X501">
            <v>15400</v>
          </cell>
          <cell r="Y501">
            <v>0</v>
          </cell>
          <cell r="Z501">
            <v>0</v>
          </cell>
          <cell r="AA501">
            <v>0</v>
          </cell>
          <cell r="AB501">
            <v>12024</v>
          </cell>
        </row>
        <row r="502">
          <cell r="B502">
            <v>0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</row>
        <row r="503">
          <cell r="A503" t="str">
            <v>VRN-LME45X140-81T-A50K67-U</v>
          </cell>
          <cell r="B503" t="str">
            <v>81</v>
          </cell>
          <cell r="C503">
            <v>11340</v>
          </cell>
          <cell r="D503" t="str">
            <v>176-264В AС</v>
          </cell>
          <cell r="E503">
            <v>0.95</v>
          </cell>
          <cell r="F503" t="str">
            <v>ШБ (широкая, боковая), 45*140°</v>
          </cell>
          <cell r="G503">
            <v>67</v>
          </cell>
          <cell r="H503" t="str">
            <v>Seoul Semiconductor 3030</v>
          </cell>
          <cell r="I503">
            <v>36</v>
          </cell>
          <cell r="J503" t="str">
            <v>235х320х135</v>
          </cell>
          <cell r="K503" t="e">
            <v>#N/A</v>
          </cell>
          <cell r="L503" t="e">
            <v>#N/A</v>
          </cell>
          <cell r="M503" t="e">
            <v>#N/A</v>
          </cell>
          <cell r="N503" t="str">
            <v>Экструдированный алюминиевый профиль (анодированный), вторичная оптика из акрила (ПММА) с  силиконовой прокладкой</v>
          </cell>
          <cell r="O503" t="str">
            <v xml:space="preserve"> -60°...+50° С</v>
          </cell>
          <cell r="P503" t="str">
            <v>100 000 ч</v>
          </cell>
          <cell r="Q503" t="str">
            <v>5000К</v>
          </cell>
          <cell r="R503" t="str">
            <v>3 года</v>
          </cell>
          <cell r="T503">
            <v>0</v>
          </cell>
          <cell r="U503">
            <v>5610</v>
          </cell>
          <cell r="V503">
            <v>6170</v>
          </cell>
          <cell r="W503">
            <v>8020</v>
          </cell>
          <cell r="X503">
            <v>8820</v>
          </cell>
          <cell r="Y503">
            <v>0</v>
          </cell>
          <cell r="Z503">
            <v>0</v>
          </cell>
          <cell r="AA503">
            <v>0</v>
          </cell>
          <cell r="AB503">
            <v>12049</v>
          </cell>
        </row>
        <row r="504">
          <cell r="A504" t="str">
            <v>VRN-LME45X140-81T-A50K67-K</v>
          </cell>
          <cell r="B504" t="str">
            <v>81</v>
          </cell>
          <cell r="C504">
            <v>11340</v>
          </cell>
          <cell r="D504" t="str">
            <v>176-264В AС</v>
          </cell>
          <cell r="E504">
            <v>0.95</v>
          </cell>
          <cell r="F504" t="str">
            <v>ШБ (широкая, боковая), 45*140°</v>
          </cell>
          <cell r="G504">
            <v>67</v>
          </cell>
          <cell r="H504" t="str">
            <v>Seoul Semiconductor 3030</v>
          </cell>
          <cell r="I504">
            <v>36</v>
          </cell>
          <cell r="J504" t="str">
            <v>235х320х120</v>
          </cell>
          <cell r="K504" t="e">
            <v>#N/A</v>
          </cell>
          <cell r="L504" t="e">
            <v>#N/A</v>
          </cell>
          <cell r="M504" t="e">
            <v>#N/A</v>
          </cell>
          <cell r="N504" t="str">
            <v>Экструдированный алюминиевый профиль (анодированный), вторичная оптика из акрила (ПММА) с  силиконовой прокладкой</v>
          </cell>
          <cell r="O504" t="str">
            <v xml:space="preserve"> -60°...+50° С</v>
          </cell>
          <cell r="P504" t="str">
            <v>100 000 ч</v>
          </cell>
          <cell r="Q504" t="str">
            <v>5000К</v>
          </cell>
          <cell r="R504" t="str">
            <v>3 года</v>
          </cell>
          <cell r="T504">
            <v>0</v>
          </cell>
          <cell r="U504">
            <v>5610</v>
          </cell>
          <cell r="V504">
            <v>6170</v>
          </cell>
          <cell r="W504">
            <v>8020</v>
          </cell>
          <cell r="X504">
            <v>8820</v>
          </cell>
          <cell r="Y504">
            <v>0</v>
          </cell>
          <cell r="Z504">
            <v>0</v>
          </cell>
          <cell r="AA504">
            <v>0</v>
          </cell>
          <cell r="AB504">
            <v>12050</v>
          </cell>
        </row>
        <row r="505">
          <cell r="A505" t="str">
            <v>VRN-LME136X78-96T-A50K67-U</v>
          </cell>
          <cell r="B505" t="str">
            <v>96</v>
          </cell>
          <cell r="C505">
            <v>13440</v>
          </cell>
          <cell r="D505" t="str">
            <v>176-264В AС</v>
          </cell>
          <cell r="E505">
            <v>0.95</v>
          </cell>
          <cell r="F505" t="str">
            <v>ШБ (широкая, боковая), 136*78°</v>
          </cell>
          <cell r="G505">
            <v>67</v>
          </cell>
          <cell r="H505" t="str">
            <v>Seoul Semiconductor 3030</v>
          </cell>
          <cell r="I505">
            <v>252</v>
          </cell>
          <cell r="J505" t="str">
            <v>285x320x135</v>
          </cell>
          <cell r="K505" t="e">
            <v>#N/A</v>
          </cell>
          <cell r="L505" t="e">
            <v>#N/A</v>
          </cell>
          <cell r="M505" t="e">
            <v>#N/A</v>
          </cell>
          <cell r="N505" t="str">
            <v>Экструдированный алюминиевый профиль (анодированный), вторичная оптика из акрила (ПММА) с  силиконовой прокладкой</v>
          </cell>
          <cell r="O505" t="str">
            <v xml:space="preserve"> -60°...+50° С</v>
          </cell>
          <cell r="P505" t="str">
            <v>100 000 ч</v>
          </cell>
          <cell r="Q505" t="str">
            <v>5000К</v>
          </cell>
          <cell r="R505" t="str">
            <v>3 года</v>
          </cell>
          <cell r="S505">
            <v>0</v>
          </cell>
          <cell r="T505">
            <v>0</v>
          </cell>
          <cell r="U505">
            <v>6600</v>
          </cell>
          <cell r="V505">
            <v>7260</v>
          </cell>
          <cell r="W505">
            <v>9440</v>
          </cell>
          <cell r="X505">
            <v>10385</v>
          </cell>
          <cell r="Y505">
            <v>0</v>
          </cell>
          <cell r="Z505">
            <v>0</v>
          </cell>
          <cell r="AA505">
            <v>0</v>
          </cell>
          <cell r="AB505">
            <v>12027</v>
          </cell>
        </row>
        <row r="506">
          <cell r="A506" t="str">
            <v>VRN-LME136X78-96T-A50K67-K</v>
          </cell>
          <cell r="B506" t="str">
            <v>96</v>
          </cell>
          <cell r="C506">
            <v>13440</v>
          </cell>
          <cell r="D506" t="str">
            <v>176-264В AС</v>
          </cell>
          <cell r="E506">
            <v>0.95</v>
          </cell>
          <cell r="F506" t="str">
            <v>ШБ (широкая, боковая), 136*78°</v>
          </cell>
          <cell r="G506">
            <v>67</v>
          </cell>
          <cell r="H506" t="str">
            <v>Seoul Semiconductor 3030</v>
          </cell>
          <cell r="I506">
            <v>252</v>
          </cell>
          <cell r="J506" t="str">
            <v>285x320x120</v>
          </cell>
          <cell r="K506" t="e">
            <v>#N/A</v>
          </cell>
          <cell r="L506" t="e">
            <v>#N/A</v>
          </cell>
          <cell r="M506" t="e">
            <v>#N/A</v>
          </cell>
          <cell r="N506" t="str">
            <v>Экструдированный алюминиевый профиль (анодированный), вторичная оптика из акрила (ПММА) с  силиконовой прокладкой</v>
          </cell>
          <cell r="O506" t="str">
            <v xml:space="preserve"> -60°...+50° С</v>
          </cell>
          <cell r="P506" t="str">
            <v>100 000 ч</v>
          </cell>
          <cell r="Q506" t="str">
            <v>5000К</v>
          </cell>
          <cell r="R506" t="str">
            <v>3 года</v>
          </cell>
          <cell r="S506">
            <v>0</v>
          </cell>
          <cell r="T506">
            <v>0</v>
          </cell>
          <cell r="U506">
            <v>6600</v>
          </cell>
          <cell r="V506">
            <v>7260</v>
          </cell>
          <cell r="W506">
            <v>9440</v>
          </cell>
          <cell r="X506">
            <v>10385</v>
          </cell>
          <cell r="Y506">
            <v>0</v>
          </cell>
          <cell r="Z506">
            <v>0</v>
          </cell>
          <cell r="AA506">
            <v>0</v>
          </cell>
          <cell r="AB506">
            <v>12028</v>
          </cell>
        </row>
        <row r="507">
          <cell r="A507" t="str">
            <v>VRN-LME45X140-159T-A50K67-U</v>
          </cell>
          <cell r="B507" t="str">
            <v>159</v>
          </cell>
          <cell r="C507">
            <v>22260</v>
          </cell>
          <cell r="D507" t="str">
            <v>176-264В AС</v>
          </cell>
          <cell r="E507">
            <v>0.95</v>
          </cell>
          <cell r="F507" t="str">
            <v>ШБ (широкая, боковая), 45*140°</v>
          </cell>
          <cell r="G507">
            <v>67</v>
          </cell>
          <cell r="H507" t="str">
            <v>Seoul Semiconductor 3030</v>
          </cell>
          <cell r="I507">
            <v>72</v>
          </cell>
          <cell r="J507" t="str">
            <v>385x320x135</v>
          </cell>
          <cell r="K507" t="e">
            <v>#N/A</v>
          </cell>
          <cell r="L507" t="e">
            <v>#N/A</v>
          </cell>
          <cell r="M507" t="e">
            <v>#N/A</v>
          </cell>
          <cell r="N507" t="str">
            <v>Экструдированный алюминиевый профиль (анодированный), вторичная оптика из акрила (ПММА) с  силиконовой прокладкой</v>
          </cell>
          <cell r="O507" t="str">
            <v xml:space="preserve"> -60°...+50° С</v>
          </cell>
          <cell r="P507" t="str">
            <v>100 000 ч</v>
          </cell>
          <cell r="Q507" t="str">
            <v>5000К</v>
          </cell>
          <cell r="R507" t="str">
            <v>3 года</v>
          </cell>
          <cell r="S507">
            <v>0</v>
          </cell>
          <cell r="T507">
            <v>0</v>
          </cell>
          <cell r="U507">
            <v>9000</v>
          </cell>
          <cell r="V507">
            <v>9900</v>
          </cell>
          <cell r="W507">
            <v>12870</v>
          </cell>
          <cell r="X507">
            <v>14155</v>
          </cell>
          <cell r="Y507">
            <v>0</v>
          </cell>
          <cell r="Z507">
            <v>0</v>
          </cell>
          <cell r="AA507">
            <v>0</v>
          </cell>
          <cell r="AB507">
            <v>12051</v>
          </cell>
        </row>
        <row r="508">
          <cell r="A508" t="str">
            <v>VRN-LME45X140-159T-A50K67-K</v>
          </cell>
          <cell r="B508" t="str">
            <v>159</v>
          </cell>
          <cell r="C508">
            <v>22260</v>
          </cell>
          <cell r="D508" t="str">
            <v>176-264В AС</v>
          </cell>
          <cell r="E508">
            <v>0.95</v>
          </cell>
          <cell r="F508" t="str">
            <v>ШБ (широкая, боковая), 45*140°</v>
          </cell>
          <cell r="G508">
            <v>67</v>
          </cell>
          <cell r="H508" t="str">
            <v>Seoul Semiconductor 3030</v>
          </cell>
          <cell r="I508">
            <v>72</v>
          </cell>
          <cell r="J508" t="str">
            <v>385x320x120</v>
          </cell>
          <cell r="K508" t="e">
            <v>#N/A</v>
          </cell>
          <cell r="L508" t="e">
            <v>#N/A</v>
          </cell>
          <cell r="M508" t="e">
            <v>#N/A</v>
          </cell>
          <cell r="N508" t="str">
            <v>Экструдированный алюминиевый профиль (анодированный), вторичная оптика из акрила (ПММА) с  силиконовой прокладкой</v>
          </cell>
          <cell r="O508" t="str">
            <v xml:space="preserve"> -60°...+50° С</v>
          </cell>
          <cell r="P508" t="str">
            <v>100 000 ч</v>
          </cell>
          <cell r="Q508" t="str">
            <v>5000К</v>
          </cell>
          <cell r="R508" t="str">
            <v>3 года</v>
          </cell>
          <cell r="S508">
            <v>0</v>
          </cell>
          <cell r="T508">
            <v>0</v>
          </cell>
          <cell r="U508">
            <v>9000</v>
          </cell>
          <cell r="V508">
            <v>9900</v>
          </cell>
          <cell r="W508">
            <v>12870</v>
          </cell>
          <cell r="X508">
            <v>14155</v>
          </cell>
          <cell r="Y508">
            <v>0</v>
          </cell>
          <cell r="Z508">
            <v>0</v>
          </cell>
          <cell r="AA508">
            <v>0</v>
          </cell>
          <cell r="AB508">
            <v>12052</v>
          </cell>
        </row>
        <row r="509">
          <cell r="A509" t="str">
            <v>VRN-LME136X78-192T-A50K67-U</v>
          </cell>
          <cell r="B509" t="str">
            <v>192</v>
          </cell>
          <cell r="C509">
            <v>26880</v>
          </cell>
          <cell r="D509" t="str">
            <v>176-264В AС</v>
          </cell>
          <cell r="E509">
            <v>0.95</v>
          </cell>
          <cell r="F509" t="str">
            <v>ШБ (широкая, боковая), 136*78°</v>
          </cell>
          <cell r="G509">
            <v>67</v>
          </cell>
          <cell r="H509" t="str">
            <v>Seoul Semiconductor 3030</v>
          </cell>
          <cell r="I509">
            <v>504</v>
          </cell>
          <cell r="J509" t="str">
            <v>540x320x135</v>
          </cell>
          <cell r="K509" t="e">
            <v>#N/A</v>
          </cell>
          <cell r="L509" t="e">
            <v>#N/A</v>
          </cell>
          <cell r="M509" t="e">
            <v>#N/A</v>
          </cell>
          <cell r="N509" t="str">
            <v>Экструдированный алюминиевый профиль (анодированный), вторичная оптика из акрила (ПММА) с  силиконовой прокладкой</v>
          </cell>
          <cell r="O509" t="str">
            <v xml:space="preserve"> -60°...+50° С</v>
          </cell>
          <cell r="P509" t="str">
            <v>100 000 ч</v>
          </cell>
          <cell r="Q509" t="str">
            <v>5000К</v>
          </cell>
          <cell r="R509" t="str">
            <v>3 года</v>
          </cell>
          <cell r="S509">
            <v>0</v>
          </cell>
          <cell r="T509">
            <v>0</v>
          </cell>
          <cell r="U509">
            <v>9570</v>
          </cell>
          <cell r="V509">
            <v>10525</v>
          </cell>
          <cell r="W509">
            <v>13685</v>
          </cell>
          <cell r="X509">
            <v>15055</v>
          </cell>
          <cell r="Y509">
            <v>0</v>
          </cell>
          <cell r="Z509">
            <v>0</v>
          </cell>
          <cell r="AA509">
            <v>0</v>
          </cell>
          <cell r="AB509">
            <v>12031</v>
          </cell>
        </row>
        <row r="510">
          <cell r="A510" t="str">
            <v>VRN-LME136X78-192T-A50K67-K</v>
          </cell>
          <cell r="B510" t="str">
            <v>192</v>
          </cell>
          <cell r="C510">
            <v>26880</v>
          </cell>
          <cell r="D510" t="str">
            <v>176-264В AС</v>
          </cell>
          <cell r="E510">
            <v>0.95</v>
          </cell>
          <cell r="F510" t="str">
            <v>ШБ (широкая, боковая), 136*78°</v>
          </cell>
          <cell r="G510">
            <v>67</v>
          </cell>
          <cell r="H510" t="str">
            <v>Seoul Semiconductor 3030</v>
          </cell>
          <cell r="I510">
            <v>504</v>
          </cell>
          <cell r="J510" t="str">
            <v>540x320x120</v>
          </cell>
          <cell r="K510" t="e">
            <v>#N/A</v>
          </cell>
          <cell r="L510" t="e">
            <v>#N/A</v>
          </cell>
          <cell r="M510" t="e">
            <v>#N/A</v>
          </cell>
          <cell r="N510" t="str">
            <v>Экструдированный алюминиевый профиль (анодированный), вторичная оптика из акрила (ПММА) с  силиконовой прокладкой</v>
          </cell>
          <cell r="O510" t="str">
            <v xml:space="preserve"> -60°...+50° С</v>
          </cell>
          <cell r="P510" t="str">
            <v>100 000 ч</v>
          </cell>
          <cell r="Q510" t="str">
            <v>5000К</v>
          </cell>
          <cell r="R510" t="str">
            <v>3 года</v>
          </cell>
          <cell r="S510">
            <v>0</v>
          </cell>
          <cell r="T510">
            <v>0</v>
          </cell>
          <cell r="U510">
            <v>9570</v>
          </cell>
          <cell r="V510">
            <v>10525</v>
          </cell>
          <cell r="W510">
            <v>13685</v>
          </cell>
          <cell r="X510">
            <v>15055</v>
          </cell>
          <cell r="Y510">
            <v>0</v>
          </cell>
          <cell r="Z510">
            <v>0</v>
          </cell>
          <cell r="AA510">
            <v>0</v>
          </cell>
          <cell r="AB510">
            <v>12032</v>
          </cell>
        </row>
        <row r="511">
          <cell r="A511" t="str">
            <v>VRN-LME45X140-237T-A50K67-U</v>
          </cell>
          <cell r="B511" t="str">
            <v>237</v>
          </cell>
          <cell r="C511">
            <v>33180</v>
          </cell>
          <cell r="D511" t="str">
            <v>176-264В AС</v>
          </cell>
          <cell r="E511">
            <v>0.95</v>
          </cell>
          <cell r="F511" t="str">
            <v>ШБ (широкая, боковая), 45*140°</v>
          </cell>
          <cell r="G511">
            <v>67</v>
          </cell>
          <cell r="H511" t="str">
            <v>Seoul Semiconductor 3030</v>
          </cell>
          <cell r="I511">
            <v>108</v>
          </cell>
          <cell r="J511" t="str">
            <v>560х320х135</v>
          </cell>
          <cell r="K511" t="e">
            <v>#N/A</v>
          </cell>
          <cell r="L511" t="e">
            <v>#N/A</v>
          </cell>
          <cell r="M511" t="e">
            <v>#N/A</v>
          </cell>
          <cell r="N511" t="str">
            <v>Экструдированный алюминиевый профиль (анодированный), вторичная оптика из акрила (ПММА) с  силиконовой прокладкой</v>
          </cell>
          <cell r="O511" t="str">
            <v xml:space="preserve"> -60°...+50° С</v>
          </cell>
          <cell r="P511" t="str">
            <v>100 000 ч</v>
          </cell>
          <cell r="Q511" t="str">
            <v>5000К</v>
          </cell>
          <cell r="R511" t="str">
            <v>3 года</v>
          </cell>
          <cell r="S511">
            <v>0</v>
          </cell>
          <cell r="T511">
            <v>0</v>
          </cell>
          <cell r="U511">
            <v>13650</v>
          </cell>
          <cell r="V511">
            <v>15015</v>
          </cell>
          <cell r="W511">
            <v>19520</v>
          </cell>
          <cell r="X511">
            <v>21470</v>
          </cell>
          <cell r="Y511">
            <v>0</v>
          </cell>
          <cell r="Z511">
            <v>0</v>
          </cell>
          <cell r="AA511">
            <v>0</v>
          </cell>
          <cell r="AB511">
            <v>12053</v>
          </cell>
        </row>
        <row r="512">
          <cell r="A512" t="str">
            <v>VRN-LME45X140-237T-A50K67-K</v>
          </cell>
          <cell r="B512" t="str">
            <v>237</v>
          </cell>
          <cell r="C512">
            <v>33180</v>
          </cell>
          <cell r="D512" t="str">
            <v>176-264В AС</v>
          </cell>
          <cell r="E512">
            <v>0.95</v>
          </cell>
          <cell r="F512" t="str">
            <v>ШБ (широкая, боковая), 45*140°</v>
          </cell>
          <cell r="G512">
            <v>67</v>
          </cell>
          <cell r="H512" t="str">
            <v>Seoul Semiconductor 3030</v>
          </cell>
          <cell r="I512">
            <v>108</v>
          </cell>
          <cell r="J512" t="str">
            <v>560х320х120</v>
          </cell>
          <cell r="K512" t="e">
            <v>#N/A</v>
          </cell>
          <cell r="L512" t="e">
            <v>#N/A</v>
          </cell>
          <cell r="M512" t="e">
            <v>#N/A</v>
          </cell>
          <cell r="N512" t="str">
            <v>Экструдированный алюминиевый профиль (анодированный), вторичная оптика из акрила (ПММА) с  силиконовой прокладкой</v>
          </cell>
          <cell r="O512" t="str">
            <v xml:space="preserve"> -60°...+50° С</v>
          </cell>
          <cell r="P512" t="str">
            <v>100 000 ч</v>
          </cell>
          <cell r="Q512" t="str">
            <v>5000К</v>
          </cell>
          <cell r="R512" t="str">
            <v>3 года</v>
          </cell>
          <cell r="S512">
            <v>0</v>
          </cell>
          <cell r="T512">
            <v>0</v>
          </cell>
          <cell r="U512">
            <v>13650</v>
          </cell>
          <cell r="V512">
            <v>15015</v>
          </cell>
          <cell r="W512">
            <v>19520</v>
          </cell>
          <cell r="X512">
            <v>21470</v>
          </cell>
          <cell r="Y512">
            <v>0</v>
          </cell>
          <cell r="Z512">
            <v>0</v>
          </cell>
          <cell r="AA512">
            <v>0</v>
          </cell>
          <cell r="AB512">
            <v>12054</v>
          </cell>
        </row>
        <row r="513">
          <cell r="A513" t="str">
            <v>VRN-LME136X78-267T-A50K67-U</v>
          </cell>
          <cell r="B513" t="str">
            <v>267</v>
          </cell>
          <cell r="C513">
            <v>37380</v>
          </cell>
          <cell r="D513" t="str">
            <v>176-264В AС</v>
          </cell>
          <cell r="E513">
            <v>0.95</v>
          </cell>
          <cell r="F513" t="str">
            <v>ШБ (широкая, боковая), 136*78°</v>
          </cell>
          <cell r="G513">
            <v>67</v>
          </cell>
          <cell r="H513" t="str">
            <v>Seoul Semiconductor 3030</v>
          </cell>
          <cell r="I513">
            <v>756</v>
          </cell>
          <cell r="J513" t="str">
            <v>795x320x135</v>
          </cell>
          <cell r="K513" t="e">
            <v>#N/A</v>
          </cell>
          <cell r="L513" t="e">
            <v>#N/A</v>
          </cell>
          <cell r="M513" t="e">
            <v>#N/A</v>
          </cell>
          <cell r="N513" t="str">
            <v>Экструдированный алюминиевый профиль (анодированный), вторичная оптика из акрила (ПММА) с  силиконовой прокладкой</v>
          </cell>
          <cell r="O513" t="str">
            <v xml:space="preserve"> -60°...+50° С</v>
          </cell>
          <cell r="P513" t="str">
            <v>100 000 ч</v>
          </cell>
          <cell r="Q513" t="str">
            <v>5000К</v>
          </cell>
          <cell r="R513" t="str">
            <v>3 года</v>
          </cell>
          <cell r="S513">
            <v>0</v>
          </cell>
          <cell r="T513">
            <v>0</v>
          </cell>
          <cell r="U513">
            <v>14685</v>
          </cell>
          <cell r="V513">
            <v>16155</v>
          </cell>
          <cell r="W513">
            <v>21000</v>
          </cell>
          <cell r="X513">
            <v>23100</v>
          </cell>
          <cell r="Y513">
            <v>0</v>
          </cell>
          <cell r="Z513">
            <v>0</v>
          </cell>
          <cell r="AA513">
            <v>0</v>
          </cell>
          <cell r="AB513">
            <v>12035</v>
          </cell>
        </row>
        <row r="514">
          <cell r="A514" t="str">
            <v>VRN-LME136X78-267T-A50K67-K</v>
          </cell>
          <cell r="B514" t="str">
            <v>267</v>
          </cell>
          <cell r="C514">
            <v>37380</v>
          </cell>
          <cell r="D514" t="str">
            <v>176-264В AС</v>
          </cell>
          <cell r="E514">
            <v>0.95</v>
          </cell>
          <cell r="F514" t="str">
            <v>ШБ (широкая, боковая), 136*78°</v>
          </cell>
          <cell r="G514">
            <v>67</v>
          </cell>
          <cell r="H514" t="str">
            <v>Seoul Semiconductor 3030</v>
          </cell>
          <cell r="I514">
            <v>756</v>
          </cell>
          <cell r="J514" t="str">
            <v>795x320x120</v>
          </cell>
          <cell r="K514" t="str">
            <v>800x350x140</v>
          </cell>
          <cell r="L514">
            <v>6800</v>
          </cell>
          <cell r="M514">
            <v>7400</v>
          </cell>
          <cell r="N514" t="str">
            <v>Экструдированный алюминиевый профиль (анодированный), вторичная оптика из акрила (ПММА) с  силиконовой прокладкой</v>
          </cell>
          <cell r="O514" t="str">
            <v xml:space="preserve"> -60°...+50° С</v>
          </cell>
          <cell r="P514" t="str">
            <v>100 000 ч</v>
          </cell>
          <cell r="Q514" t="str">
            <v>5000К</v>
          </cell>
          <cell r="R514" t="str">
            <v>3 года</v>
          </cell>
          <cell r="S514">
            <v>0</v>
          </cell>
          <cell r="T514">
            <v>0</v>
          </cell>
          <cell r="U514">
            <v>14685</v>
          </cell>
          <cell r="V514">
            <v>16155</v>
          </cell>
          <cell r="W514">
            <v>21000</v>
          </cell>
          <cell r="X514">
            <v>23100</v>
          </cell>
          <cell r="Y514">
            <v>0</v>
          </cell>
          <cell r="Z514">
            <v>0</v>
          </cell>
          <cell r="AA514">
            <v>0</v>
          </cell>
          <cell r="AB514">
            <v>12036</v>
          </cell>
        </row>
        <row r="515">
          <cell r="A515">
            <v>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</row>
        <row r="516">
          <cell r="A516">
            <v>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</row>
        <row r="517">
          <cell r="A517" t="str">
            <v>VRN-S30-30-MA50K44-SK</v>
          </cell>
          <cell r="B517">
            <v>30</v>
          </cell>
          <cell r="C517">
            <v>3750</v>
          </cell>
          <cell r="D517" t="str">
            <v>176-264В AС</v>
          </cell>
          <cell r="E517">
            <v>0.95</v>
          </cell>
          <cell r="F517" t="str">
            <v>М (равномерная)</v>
          </cell>
          <cell r="G517">
            <v>44</v>
          </cell>
          <cell r="H517" t="str">
            <v>Samsung LM281</v>
          </cell>
          <cell r="I517">
            <v>168</v>
          </cell>
          <cell r="J517" t="str">
            <v>300х300х330 (посадочное отв. 64 мм)</v>
          </cell>
          <cell r="K517" t="str">
            <v>320X320X320</v>
          </cell>
          <cell r="L517">
            <v>900</v>
          </cell>
          <cell r="M517">
            <v>1300</v>
          </cell>
          <cell r="N517" t="str">
            <v>Рассеиватель - акрил (ПММА), основание из термостойкого пластика</v>
          </cell>
          <cell r="O517" t="str">
            <v xml:space="preserve"> -60°...+50° С</v>
          </cell>
          <cell r="P517" t="str">
            <v>100 000 ч</v>
          </cell>
          <cell r="Q517" t="str">
            <v>5000К 4000К* 3000К*</v>
          </cell>
          <cell r="R517" t="str">
            <v>3 года</v>
          </cell>
          <cell r="S517">
            <v>0</v>
          </cell>
          <cell r="T517">
            <v>0</v>
          </cell>
          <cell r="U517">
            <v>3695</v>
          </cell>
          <cell r="V517">
            <v>4065</v>
          </cell>
          <cell r="W517">
            <v>5285</v>
          </cell>
          <cell r="X517">
            <v>5815</v>
          </cell>
          <cell r="Y517">
            <v>0</v>
          </cell>
          <cell r="Z517">
            <v>0</v>
          </cell>
          <cell r="AA517">
            <v>0</v>
          </cell>
          <cell r="AB517">
            <v>6010</v>
          </cell>
        </row>
        <row r="518">
          <cell r="A518" t="str">
            <v>VRN-S35-30-MA50K44-SK</v>
          </cell>
          <cell r="B518">
            <v>30</v>
          </cell>
          <cell r="C518">
            <v>3750</v>
          </cell>
          <cell r="D518" t="str">
            <v>176-264В AС</v>
          </cell>
          <cell r="E518">
            <v>0.95</v>
          </cell>
          <cell r="F518" t="str">
            <v>М (равномерная)</v>
          </cell>
          <cell r="G518">
            <v>44</v>
          </cell>
          <cell r="H518" t="str">
            <v>Samsung LM281</v>
          </cell>
          <cell r="I518">
            <v>168</v>
          </cell>
          <cell r="J518" t="str">
            <v>350х350х380 (посадочное отв. 64 мм)</v>
          </cell>
          <cell r="K518" t="str">
            <v>400x400x400</v>
          </cell>
          <cell r="L518">
            <v>1100</v>
          </cell>
          <cell r="M518">
            <v>1700</v>
          </cell>
          <cell r="N518" t="str">
            <v>Рассеиватель - акрил (ПММА), основание из термостойкого пластика</v>
          </cell>
          <cell r="O518" t="str">
            <v xml:space="preserve"> -60°...+50° С</v>
          </cell>
          <cell r="P518" t="str">
            <v>100 000 ч</v>
          </cell>
          <cell r="Q518" t="str">
            <v>5000К 4000К* 3000К*</v>
          </cell>
          <cell r="R518" t="str">
            <v>3 года</v>
          </cell>
          <cell r="S518">
            <v>0</v>
          </cell>
          <cell r="T518">
            <v>0</v>
          </cell>
          <cell r="U518">
            <v>4115</v>
          </cell>
          <cell r="V518">
            <v>4525</v>
          </cell>
          <cell r="W518">
            <v>5885</v>
          </cell>
          <cell r="X518">
            <v>6475</v>
          </cell>
          <cell r="Y518">
            <v>0</v>
          </cell>
          <cell r="Z518">
            <v>0</v>
          </cell>
          <cell r="AA518">
            <v>0</v>
          </cell>
          <cell r="AB518">
            <v>6013</v>
          </cell>
        </row>
        <row r="519">
          <cell r="A519" t="str">
            <v>VRN-S40-30-MA50K44-SK</v>
          </cell>
          <cell r="B519">
            <v>30</v>
          </cell>
          <cell r="C519">
            <v>3750</v>
          </cell>
          <cell r="D519" t="str">
            <v>176-264В AС</v>
          </cell>
          <cell r="E519">
            <v>0.95</v>
          </cell>
          <cell r="F519" t="str">
            <v>М (равномерная)</v>
          </cell>
          <cell r="G519">
            <v>44</v>
          </cell>
          <cell r="H519" t="str">
            <v>Samsung LM281</v>
          </cell>
          <cell r="I519">
            <v>168</v>
          </cell>
          <cell r="J519" t="str">
            <v>400х400х430 (посадочное отв. 64 мм)</v>
          </cell>
          <cell r="K519" t="str">
            <v>410x410x410</v>
          </cell>
          <cell r="L519">
            <v>1400</v>
          </cell>
          <cell r="M519">
            <v>2000</v>
          </cell>
          <cell r="N519" t="str">
            <v>Рассеиватель - акрил (ПММА), основание из термостойкого пластика</v>
          </cell>
          <cell r="O519" t="str">
            <v xml:space="preserve"> -60°...+50° С</v>
          </cell>
          <cell r="P519" t="str">
            <v>100 000 ч</v>
          </cell>
          <cell r="Q519" t="str">
            <v>5000К 4000К* 3000К*</v>
          </cell>
          <cell r="R519" t="str">
            <v>3 года</v>
          </cell>
          <cell r="S519">
            <v>0</v>
          </cell>
          <cell r="T519">
            <v>0</v>
          </cell>
          <cell r="U519">
            <v>4595</v>
          </cell>
          <cell r="V519">
            <v>5055</v>
          </cell>
          <cell r="W519">
            <v>6570</v>
          </cell>
          <cell r="X519">
            <v>7225</v>
          </cell>
          <cell r="Y519">
            <v>0</v>
          </cell>
          <cell r="Z519">
            <v>0</v>
          </cell>
          <cell r="AA519">
            <v>0</v>
          </cell>
          <cell r="AB519">
            <v>6016</v>
          </cell>
        </row>
        <row r="520">
          <cell r="A520" t="str">
            <v>VRN-S30-40-MA50K44-SK</v>
          </cell>
          <cell r="B520">
            <v>40</v>
          </cell>
          <cell r="C520">
            <v>4800</v>
          </cell>
          <cell r="D520" t="str">
            <v>176-264В AС</v>
          </cell>
          <cell r="E520">
            <v>0.95</v>
          </cell>
          <cell r="F520" t="str">
            <v>М (равномерная)</v>
          </cell>
          <cell r="G520">
            <v>44</v>
          </cell>
          <cell r="H520" t="str">
            <v>Samsung LM281</v>
          </cell>
          <cell r="I520">
            <v>168</v>
          </cell>
          <cell r="J520" t="str">
            <v>300х300х330 (посадочное отв. 64 мм)</v>
          </cell>
          <cell r="K520" t="str">
            <v>320X320X320</v>
          </cell>
          <cell r="L520">
            <v>1100</v>
          </cell>
          <cell r="M520">
            <v>1350</v>
          </cell>
          <cell r="N520" t="str">
            <v>Рассеиватель - акрил (ПММА), основание из термостойкого пластика</v>
          </cell>
          <cell r="O520" t="str">
            <v xml:space="preserve"> -60°...+50° С</v>
          </cell>
          <cell r="P520" t="str">
            <v>100 000 ч</v>
          </cell>
          <cell r="Q520" t="str">
            <v>5000К 4000К* 3000К*</v>
          </cell>
          <cell r="R520" t="str">
            <v>3 года</v>
          </cell>
          <cell r="S520">
            <v>0</v>
          </cell>
          <cell r="T520">
            <v>0</v>
          </cell>
          <cell r="U520">
            <v>3910</v>
          </cell>
          <cell r="V520">
            <v>4300</v>
          </cell>
          <cell r="W520">
            <v>5590</v>
          </cell>
          <cell r="X520">
            <v>6150</v>
          </cell>
          <cell r="Y520">
            <v>0</v>
          </cell>
          <cell r="Z520">
            <v>0</v>
          </cell>
          <cell r="AA520">
            <v>0</v>
          </cell>
          <cell r="AB520">
            <v>6011</v>
          </cell>
        </row>
        <row r="521">
          <cell r="A521" t="str">
            <v>VRN-S35-40-MA50K44-SK</v>
          </cell>
          <cell r="B521">
            <v>40</v>
          </cell>
          <cell r="C521">
            <v>4800</v>
          </cell>
          <cell r="D521" t="str">
            <v>176-264В AС</v>
          </cell>
          <cell r="E521">
            <v>0.95</v>
          </cell>
          <cell r="F521" t="str">
            <v>М (равномерная)</v>
          </cell>
          <cell r="G521">
            <v>44</v>
          </cell>
          <cell r="H521" t="str">
            <v>Samsung LM281</v>
          </cell>
          <cell r="I521">
            <v>168</v>
          </cell>
          <cell r="J521" t="str">
            <v>350х350х380 (посадочное отв. 64 мм)</v>
          </cell>
          <cell r="K521" t="str">
            <v>400x400x400</v>
          </cell>
          <cell r="L521">
            <v>1200</v>
          </cell>
          <cell r="M521">
            <v>1450</v>
          </cell>
          <cell r="N521" t="str">
            <v>Рассеиватель - акрил (ПММА), основание из термостойкого пластика</v>
          </cell>
          <cell r="O521" t="str">
            <v xml:space="preserve"> -60°...+50° С</v>
          </cell>
          <cell r="P521" t="str">
            <v>100 000 ч</v>
          </cell>
          <cell r="Q521" t="str">
            <v>5000К 4000К* 3000К*</v>
          </cell>
          <cell r="R521" t="str">
            <v>3 года</v>
          </cell>
          <cell r="S521">
            <v>0</v>
          </cell>
          <cell r="T521">
            <v>0</v>
          </cell>
          <cell r="U521">
            <v>4335</v>
          </cell>
          <cell r="V521">
            <v>4770</v>
          </cell>
          <cell r="W521">
            <v>6200</v>
          </cell>
          <cell r="X521">
            <v>6820</v>
          </cell>
          <cell r="Y521">
            <v>0</v>
          </cell>
          <cell r="Z521">
            <v>0</v>
          </cell>
          <cell r="AA521">
            <v>0</v>
          </cell>
          <cell r="AB521">
            <v>6014</v>
          </cell>
        </row>
        <row r="522">
          <cell r="A522" t="str">
            <v>VRN-S40-40-MA50K44-SK</v>
          </cell>
          <cell r="B522">
            <v>40</v>
          </cell>
          <cell r="C522">
            <v>4800</v>
          </cell>
          <cell r="D522" t="str">
            <v>176-264В AС</v>
          </cell>
          <cell r="E522">
            <v>0.95</v>
          </cell>
          <cell r="F522" t="str">
            <v>М (равномерная)</v>
          </cell>
          <cell r="G522">
            <v>44</v>
          </cell>
          <cell r="H522" t="str">
            <v>Samsung LM281</v>
          </cell>
          <cell r="I522">
            <v>168</v>
          </cell>
          <cell r="J522" t="str">
            <v>400х400х430 (посадочное отв. 64 мм)</v>
          </cell>
          <cell r="K522" t="str">
            <v>410x410x410</v>
          </cell>
          <cell r="L522">
            <v>1400</v>
          </cell>
          <cell r="M522">
            <v>2000</v>
          </cell>
          <cell r="N522" t="str">
            <v>Рассеиватель - акрил (ПММА), основание из термостойкого пластика</v>
          </cell>
          <cell r="O522" t="str">
            <v xml:space="preserve"> -60°...+50° С</v>
          </cell>
          <cell r="P522" t="str">
            <v>100 000 ч</v>
          </cell>
          <cell r="Q522" t="str">
            <v>5000К 4000К* 3000К*</v>
          </cell>
          <cell r="R522" t="str">
            <v>3 года</v>
          </cell>
          <cell r="S522">
            <v>0</v>
          </cell>
          <cell r="T522">
            <v>0</v>
          </cell>
          <cell r="U522">
            <v>4830</v>
          </cell>
          <cell r="V522">
            <v>5315</v>
          </cell>
          <cell r="W522">
            <v>6910</v>
          </cell>
          <cell r="X522">
            <v>7600</v>
          </cell>
          <cell r="Y522">
            <v>0</v>
          </cell>
          <cell r="Z522">
            <v>0</v>
          </cell>
          <cell r="AA522">
            <v>0</v>
          </cell>
          <cell r="AB522">
            <v>6017</v>
          </cell>
        </row>
        <row r="523">
          <cell r="A523" t="str">
            <v>VRN-S30-50-MA50K44-SK</v>
          </cell>
          <cell r="B523">
            <v>50</v>
          </cell>
          <cell r="C523">
            <v>5750</v>
          </cell>
          <cell r="D523" t="str">
            <v>176-264В AС</v>
          </cell>
          <cell r="E523">
            <v>0.95</v>
          </cell>
          <cell r="F523" t="str">
            <v>М (равномерная)</v>
          </cell>
          <cell r="G523">
            <v>44</v>
          </cell>
          <cell r="H523" t="str">
            <v>Samsung LM281</v>
          </cell>
          <cell r="I523">
            <v>168</v>
          </cell>
          <cell r="J523" t="str">
            <v>300х300х330 (посадочное отв. 64 мм)</v>
          </cell>
          <cell r="K523" t="str">
            <v>320X320X320</v>
          </cell>
          <cell r="L523">
            <v>1100</v>
          </cell>
          <cell r="M523">
            <v>1450</v>
          </cell>
          <cell r="N523" t="str">
            <v>Рассеиватель - акрил (ПММА), основание из термостойкого пластика</v>
          </cell>
          <cell r="O523" t="str">
            <v xml:space="preserve"> -60°...+50° С</v>
          </cell>
          <cell r="P523" t="str">
            <v>100 000 ч</v>
          </cell>
          <cell r="Q523" t="str">
            <v>5000К 4000К* 3000К*</v>
          </cell>
          <cell r="R523" t="str">
            <v>3 года</v>
          </cell>
          <cell r="S523">
            <v>0</v>
          </cell>
          <cell r="T523">
            <v>0</v>
          </cell>
          <cell r="U523">
            <v>3910</v>
          </cell>
          <cell r="V523">
            <v>4300</v>
          </cell>
          <cell r="W523">
            <v>5590</v>
          </cell>
          <cell r="X523">
            <v>6150</v>
          </cell>
          <cell r="Y523">
            <v>0</v>
          </cell>
          <cell r="Z523">
            <v>0</v>
          </cell>
          <cell r="AA523">
            <v>0</v>
          </cell>
          <cell r="AB523">
            <v>6012</v>
          </cell>
        </row>
        <row r="524">
          <cell r="A524" t="str">
            <v>VRN-S35-50-MA50K44-SK</v>
          </cell>
          <cell r="B524">
            <v>50</v>
          </cell>
          <cell r="C524">
            <v>5750</v>
          </cell>
          <cell r="D524" t="str">
            <v>176-264В AС</v>
          </cell>
          <cell r="E524">
            <v>0.95</v>
          </cell>
          <cell r="F524" t="str">
            <v>М (равномерная)</v>
          </cell>
          <cell r="G524">
            <v>44</v>
          </cell>
          <cell r="H524" t="str">
            <v>Samsung LM281</v>
          </cell>
          <cell r="I524">
            <v>168</v>
          </cell>
          <cell r="J524" t="str">
            <v>350х350х380 (посадочное отв. 64 мм)</v>
          </cell>
          <cell r="K524" t="str">
            <v>400x400x400</v>
          </cell>
          <cell r="L524">
            <v>1200</v>
          </cell>
          <cell r="M524">
            <v>1450</v>
          </cell>
          <cell r="N524" t="str">
            <v>Рассеиватель - акрил (ПММА), основание из термостойкого пластика</v>
          </cell>
          <cell r="O524" t="str">
            <v xml:space="preserve"> -60°...+50° С</v>
          </cell>
          <cell r="P524" t="str">
            <v>100 000 ч</v>
          </cell>
          <cell r="Q524" t="str">
            <v>5000К 4000К* 3000К*</v>
          </cell>
          <cell r="R524" t="str">
            <v>3 года</v>
          </cell>
          <cell r="S524">
            <v>0</v>
          </cell>
          <cell r="T524">
            <v>0</v>
          </cell>
          <cell r="U524">
            <v>4335</v>
          </cell>
          <cell r="V524">
            <v>4770</v>
          </cell>
          <cell r="W524">
            <v>6200</v>
          </cell>
          <cell r="X524">
            <v>6820</v>
          </cell>
          <cell r="Y524">
            <v>0</v>
          </cell>
          <cell r="Z524">
            <v>0</v>
          </cell>
          <cell r="AA524">
            <v>0</v>
          </cell>
          <cell r="AB524">
            <v>6015</v>
          </cell>
        </row>
        <row r="525">
          <cell r="A525" t="str">
            <v>VRN-S40-50-MA50K44-SK</v>
          </cell>
          <cell r="B525">
            <v>50</v>
          </cell>
          <cell r="C525">
            <v>5750</v>
          </cell>
          <cell r="D525" t="str">
            <v>176-264В AС</v>
          </cell>
          <cell r="E525">
            <v>0.95</v>
          </cell>
          <cell r="F525" t="str">
            <v>М (равномерная)</v>
          </cell>
          <cell r="G525">
            <v>44</v>
          </cell>
          <cell r="H525" t="str">
            <v>Samsung LM281</v>
          </cell>
          <cell r="I525">
            <v>168</v>
          </cell>
          <cell r="J525" t="str">
            <v>400х400х430 (посадочное отв. 64 мм)</v>
          </cell>
          <cell r="K525" t="str">
            <v>410x410x410</v>
          </cell>
          <cell r="L525">
            <v>1400</v>
          </cell>
          <cell r="M525">
            <v>2000</v>
          </cell>
          <cell r="N525" t="str">
            <v>Рассеиватель - акрил (ПММА), основание из термостойкого пластика</v>
          </cell>
          <cell r="O525" t="str">
            <v xml:space="preserve"> -60°...+50° С</v>
          </cell>
          <cell r="P525" t="str">
            <v>100 000 ч</v>
          </cell>
          <cell r="Q525" t="str">
            <v>5000К 4000К* 3000К*</v>
          </cell>
          <cell r="R525" t="str">
            <v>3 года</v>
          </cell>
          <cell r="S525">
            <v>0</v>
          </cell>
          <cell r="T525">
            <v>0</v>
          </cell>
          <cell r="U525">
            <v>4830</v>
          </cell>
          <cell r="V525">
            <v>5315</v>
          </cell>
          <cell r="W525">
            <v>6910</v>
          </cell>
          <cell r="X525">
            <v>7600</v>
          </cell>
          <cell r="Y525">
            <v>0</v>
          </cell>
          <cell r="Z525">
            <v>0</v>
          </cell>
          <cell r="AA525">
            <v>0</v>
          </cell>
          <cell r="AB525">
            <v>6018</v>
          </cell>
        </row>
        <row r="526">
          <cell r="A526" t="str">
            <v>VRN-OF-30-PR50K20-U</v>
          </cell>
          <cell r="B526">
            <v>30</v>
          </cell>
          <cell r="C526">
            <v>3600</v>
          </cell>
          <cell r="D526" t="str">
            <v>176-264В AС</v>
          </cell>
          <cell r="E526">
            <v>0.95</v>
          </cell>
          <cell r="F526" t="str">
            <v>Д (Косинусная)</v>
          </cell>
          <cell r="G526">
            <v>20</v>
          </cell>
          <cell r="H526" t="str">
            <v>Samsung LM281</v>
          </cell>
          <cell r="I526">
            <v>56</v>
          </cell>
          <cell r="J526" t="str">
            <v>595x595x45</v>
          </cell>
          <cell r="K526" t="str">
            <v>600x600x50</v>
          </cell>
          <cell r="L526">
            <v>2450</v>
          </cell>
          <cell r="M526">
            <v>3050</v>
          </cell>
          <cell r="N526" t="str">
            <v>Рассеиватель - акрил (ПММА), основание - металл с порошковой покраской</v>
          </cell>
          <cell r="O526" t="str">
            <v xml:space="preserve"> -5°...+35° С</v>
          </cell>
          <cell r="P526" t="str">
            <v>100 000 ч</v>
          </cell>
          <cell r="Q526" t="str">
            <v>5000К 4000К* 3000К*</v>
          </cell>
          <cell r="R526" t="str">
            <v>5 лет</v>
          </cell>
          <cell r="T526">
            <v>0</v>
          </cell>
          <cell r="U526">
            <v>2210</v>
          </cell>
          <cell r="V526">
            <v>2430</v>
          </cell>
          <cell r="W526">
            <v>3160</v>
          </cell>
          <cell r="X526">
            <v>3475</v>
          </cell>
          <cell r="Y526">
            <v>0</v>
          </cell>
          <cell r="Z526">
            <v>0</v>
          </cell>
          <cell r="AA526">
            <v>0</v>
          </cell>
          <cell r="AB526">
            <v>7001</v>
          </cell>
        </row>
        <row r="527">
          <cell r="A527" t="str">
            <v>VRN-OF-30-MPR50K20-U</v>
          </cell>
          <cell r="B527">
            <v>30</v>
          </cell>
          <cell r="C527">
            <v>3600</v>
          </cell>
          <cell r="D527" t="str">
            <v>176-264В AС</v>
          </cell>
          <cell r="E527">
            <v>0.95</v>
          </cell>
          <cell r="F527" t="str">
            <v>Д (Косинусная)</v>
          </cell>
          <cell r="G527">
            <v>20</v>
          </cell>
          <cell r="H527" t="str">
            <v>Samsung LM281</v>
          </cell>
          <cell r="I527">
            <v>56</v>
          </cell>
          <cell r="J527" t="str">
            <v>595x595x45</v>
          </cell>
          <cell r="K527" t="str">
            <v>600x600x50</v>
          </cell>
          <cell r="L527">
            <v>2500</v>
          </cell>
          <cell r="M527">
            <v>3450</v>
          </cell>
          <cell r="N527" t="str">
            <v>Рассеиватель - акрил (ПММА), основание - металл с порошковой покраской</v>
          </cell>
          <cell r="O527" t="str">
            <v xml:space="preserve"> -5°...+35° С</v>
          </cell>
          <cell r="P527" t="str">
            <v>100 000 ч</v>
          </cell>
          <cell r="Q527" t="str">
            <v>5000К 4000К* 3000К*</v>
          </cell>
          <cell r="R527" t="str">
            <v>5 лет</v>
          </cell>
          <cell r="S527">
            <v>0</v>
          </cell>
          <cell r="T527">
            <v>0</v>
          </cell>
          <cell r="U527">
            <v>2210</v>
          </cell>
          <cell r="V527">
            <v>2430</v>
          </cell>
          <cell r="W527">
            <v>3160</v>
          </cell>
          <cell r="X527">
            <v>3475</v>
          </cell>
          <cell r="Y527">
            <v>0</v>
          </cell>
          <cell r="Z527">
            <v>0</v>
          </cell>
          <cell r="AA527">
            <v>0</v>
          </cell>
          <cell r="AB527">
            <v>7004</v>
          </cell>
        </row>
        <row r="528">
          <cell r="A528" t="str">
            <v>VRN-OF-30-KL50K20-U</v>
          </cell>
          <cell r="B528">
            <v>30</v>
          </cell>
          <cell r="C528">
            <v>3600</v>
          </cell>
          <cell r="D528" t="str">
            <v>176-264В AС</v>
          </cell>
          <cell r="E528">
            <v>0.95</v>
          </cell>
          <cell r="F528" t="str">
            <v>Д (Косинусная)</v>
          </cell>
          <cell r="G528">
            <v>20</v>
          </cell>
          <cell r="H528" t="str">
            <v>Samsung LM281</v>
          </cell>
          <cell r="I528">
            <v>56</v>
          </cell>
          <cell r="J528" t="str">
            <v>595x595x45</v>
          </cell>
          <cell r="K528" t="str">
            <v>600x600x50</v>
          </cell>
          <cell r="L528">
            <v>2850</v>
          </cell>
          <cell r="M528">
            <v>3700</v>
          </cell>
          <cell r="N528" t="str">
            <v>Рассеиватель - акрил (ПММА), основание - металл с порошковой покраской</v>
          </cell>
          <cell r="O528" t="str">
            <v xml:space="preserve"> -5°...+35° С</v>
          </cell>
          <cell r="P528" t="str">
            <v>100 000 ч</v>
          </cell>
          <cell r="Q528" t="str">
            <v>5000К 4000К* 3000К*</v>
          </cell>
          <cell r="R528" t="str">
            <v>5 лет</v>
          </cell>
          <cell r="S528">
            <v>0</v>
          </cell>
          <cell r="T528">
            <v>0</v>
          </cell>
          <cell r="U528">
            <v>2210</v>
          </cell>
          <cell r="V528">
            <v>2430</v>
          </cell>
          <cell r="W528">
            <v>3160</v>
          </cell>
          <cell r="X528">
            <v>3475</v>
          </cell>
          <cell r="Y528">
            <v>0</v>
          </cell>
          <cell r="Z528">
            <v>0</v>
          </cell>
          <cell r="AA528">
            <v>0</v>
          </cell>
          <cell r="AB528">
            <v>7007</v>
          </cell>
        </row>
        <row r="529">
          <cell r="A529" t="str">
            <v>VRN-OF-30-MA50K20-U</v>
          </cell>
          <cell r="B529">
            <v>30</v>
          </cell>
          <cell r="C529">
            <v>3450</v>
          </cell>
          <cell r="D529" t="str">
            <v>176-264В AС</v>
          </cell>
          <cell r="E529">
            <v>0.95</v>
          </cell>
          <cell r="F529" t="str">
            <v>Д (Косинусная)</v>
          </cell>
          <cell r="G529">
            <v>20</v>
          </cell>
          <cell r="H529" t="str">
            <v>Samsung LM281</v>
          </cell>
          <cell r="I529">
            <v>56</v>
          </cell>
          <cell r="J529" t="str">
            <v>595x595x45</v>
          </cell>
          <cell r="K529" t="str">
            <v>600x600x50</v>
          </cell>
          <cell r="L529">
            <v>2550</v>
          </cell>
          <cell r="M529">
            <v>3250</v>
          </cell>
          <cell r="N529" t="str">
            <v>Рассеиватель - акрил (ПММА), основание - металл с порошковой покраской</v>
          </cell>
          <cell r="O529" t="str">
            <v xml:space="preserve"> -5°...+35° С</v>
          </cell>
          <cell r="P529" t="str">
            <v>100 000 ч</v>
          </cell>
          <cell r="Q529" t="str">
            <v>5000К 4000К* 3000К*</v>
          </cell>
          <cell r="R529" t="str">
            <v>5 лет</v>
          </cell>
          <cell r="S529">
            <v>0</v>
          </cell>
          <cell r="T529">
            <v>0</v>
          </cell>
          <cell r="U529">
            <v>2210</v>
          </cell>
          <cell r="V529">
            <v>2430</v>
          </cell>
          <cell r="W529">
            <v>3160</v>
          </cell>
          <cell r="X529">
            <v>3475</v>
          </cell>
          <cell r="Y529">
            <v>0</v>
          </cell>
          <cell r="Z529">
            <v>0</v>
          </cell>
          <cell r="AA529">
            <v>0</v>
          </cell>
          <cell r="AB529">
            <v>7010</v>
          </cell>
        </row>
        <row r="530">
          <cell r="A530" t="str">
            <v>VRN-OF-40-PR50K20-U</v>
          </cell>
          <cell r="B530">
            <v>40</v>
          </cell>
          <cell r="C530">
            <v>4800</v>
          </cell>
          <cell r="D530" t="str">
            <v>176-264В AС</v>
          </cell>
          <cell r="E530">
            <v>0.95</v>
          </cell>
          <cell r="F530" t="str">
            <v>Д (Косинусная)</v>
          </cell>
          <cell r="G530">
            <v>20</v>
          </cell>
          <cell r="H530" t="str">
            <v>Samsung LM281</v>
          </cell>
          <cell r="I530">
            <v>64</v>
          </cell>
          <cell r="J530" t="str">
            <v>595x595x45</v>
          </cell>
          <cell r="K530" t="str">
            <v>600x600x50</v>
          </cell>
          <cell r="L530">
            <v>2500</v>
          </cell>
          <cell r="M530">
            <v>3100</v>
          </cell>
          <cell r="N530" t="str">
            <v>Рассеиватель - акрил (ПММА), основание - металл с порошковой покраской</v>
          </cell>
          <cell r="O530" t="str">
            <v xml:space="preserve"> -5°...+35° С</v>
          </cell>
          <cell r="P530" t="str">
            <v>100 000 ч</v>
          </cell>
          <cell r="Q530" t="str">
            <v>5000К 4000К* 3000К*</v>
          </cell>
          <cell r="R530" t="str">
            <v>5 лет</v>
          </cell>
          <cell r="S530">
            <v>0</v>
          </cell>
          <cell r="T530">
            <v>0</v>
          </cell>
          <cell r="U530">
            <v>2275</v>
          </cell>
          <cell r="V530">
            <v>2505</v>
          </cell>
          <cell r="W530">
            <v>3255</v>
          </cell>
          <cell r="X530">
            <v>3580</v>
          </cell>
          <cell r="Y530">
            <v>0</v>
          </cell>
          <cell r="Z530">
            <v>0</v>
          </cell>
          <cell r="AA530">
            <v>0</v>
          </cell>
          <cell r="AB530">
            <v>7002</v>
          </cell>
        </row>
        <row r="531">
          <cell r="A531" t="str">
            <v>VRN-OF-40-MPR50K20-U</v>
          </cell>
          <cell r="B531">
            <v>40</v>
          </cell>
          <cell r="C531">
            <v>4800</v>
          </cell>
          <cell r="D531" t="str">
            <v>176-264В AС</v>
          </cell>
          <cell r="E531">
            <v>0.95</v>
          </cell>
          <cell r="F531" t="str">
            <v>Д (Косинусная)</v>
          </cell>
          <cell r="G531">
            <v>20</v>
          </cell>
          <cell r="H531" t="str">
            <v>Samsung LM281</v>
          </cell>
          <cell r="I531">
            <v>64</v>
          </cell>
          <cell r="J531" t="str">
            <v>595x595x45</v>
          </cell>
          <cell r="K531" t="str">
            <v>600x600x50</v>
          </cell>
          <cell r="L531">
            <v>2550</v>
          </cell>
          <cell r="M531">
            <v>3200</v>
          </cell>
          <cell r="N531" t="str">
            <v>Рассеиватель - акрил (ПММА), основание - металл с порошковой покраской</v>
          </cell>
          <cell r="O531" t="str">
            <v xml:space="preserve"> -5°...+35° С</v>
          </cell>
          <cell r="P531" t="str">
            <v>100 000 ч</v>
          </cell>
          <cell r="Q531" t="str">
            <v>5000К 4000К* 3000К*</v>
          </cell>
          <cell r="R531" t="str">
            <v>5 лет</v>
          </cell>
          <cell r="S531">
            <v>0</v>
          </cell>
          <cell r="T531">
            <v>0</v>
          </cell>
          <cell r="U531">
            <v>2275</v>
          </cell>
          <cell r="V531">
            <v>2505</v>
          </cell>
          <cell r="W531">
            <v>3255</v>
          </cell>
          <cell r="X531">
            <v>3580</v>
          </cell>
          <cell r="Y531">
            <v>0</v>
          </cell>
          <cell r="Z531">
            <v>0</v>
          </cell>
          <cell r="AA531">
            <v>0</v>
          </cell>
          <cell r="AB531">
            <v>7005</v>
          </cell>
        </row>
        <row r="532">
          <cell r="A532" t="str">
            <v>VRN-OF-40-KL50K20-U</v>
          </cell>
          <cell r="B532">
            <v>40</v>
          </cell>
          <cell r="C532">
            <v>4800</v>
          </cell>
          <cell r="D532" t="str">
            <v>176-264В AС</v>
          </cell>
          <cell r="E532">
            <v>0.95</v>
          </cell>
          <cell r="F532" t="str">
            <v>Д (Косинусная)</v>
          </cell>
          <cell r="G532">
            <v>20</v>
          </cell>
          <cell r="H532" t="str">
            <v>Samsung LM281</v>
          </cell>
          <cell r="I532">
            <v>64</v>
          </cell>
          <cell r="J532" t="str">
            <v>595x595x45</v>
          </cell>
          <cell r="K532" t="str">
            <v>600x600x50</v>
          </cell>
          <cell r="L532">
            <v>2900</v>
          </cell>
          <cell r="M532">
            <v>3700</v>
          </cell>
          <cell r="N532" t="str">
            <v>Рассеиватель - акрил (ПММА), основание - металл с порошковой покраской</v>
          </cell>
          <cell r="O532" t="str">
            <v xml:space="preserve"> -5°...+35° С</v>
          </cell>
          <cell r="P532" t="str">
            <v>100 000 ч</v>
          </cell>
          <cell r="Q532" t="str">
            <v>5000К 4000К* 3000К*</v>
          </cell>
          <cell r="R532" t="str">
            <v>5 лет</v>
          </cell>
          <cell r="S532">
            <v>0</v>
          </cell>
          <cell r="T532">
            <v>0</v>
          </cell>
          <cell r="U532">
            <v>2275</v>
          </cell>
          <cell r="V532">
            <v>2505</v>
          </cell>
          <cell r="W532">
            <v>3255</v>
          </cell>
          <cell r="X532">
            <v>3580</v>
          </cell>
          <cell r="Y532">
            <v>0</v>
          </cell>
          <cell r="Z532">
            <v>0</v>
          </cell>
          <cell r="AA532">
            <v>0</v>
          </cell>
          <cell r="AB532">
            <v>7008</v>
          </cell>
        </row>
        <row r="533">
          <cell r="A533" t="str">
            <v>VRN-OF-40-MA50K20-U</v>
          </cell>
          <cell r="B533">
            <v>40</v>
          </cell>
          <cell r="C533">
            <v>4600</v>
          </cell>
          <cell r="D533" t="str">
            <v>176-264В AС</v>
          </cell>
          <cell r="E533">
            <v>0.95</v>
          </cell>
          <cell r="F533" t="str">
            <v>Д (Косинусная)</v>
          </cell>
          <cell r="G533">
            <v>20</v>
          </cell>
          <cell r="H533" t="str">
            <v>Samsung LM281</v>
          </cell>
          <cell r="I533">
            <v>64</v>
          </cell>
          <cell r="J533" t="str">
            <v>595x595x45</v>
          </cell>
          <cell r="K533" t="str">
            <v>600x600x50</v>
          </cell>
          <cell r="L533">
            <v>2650</v>
          </cell>
          <cell r="M533">
            <v>3300</v>
          </cell>
          <cell r="N533" t="str">
            <v>Рассеиватель - акрил (ПММА), основание - металл с порошковой покраской</v>
          </cell>
          <cell r="O533" t="str">
            <v xml:space="preserve"> -5°...+35° С</v>
          </cell>
          <cell r="P533" t="str">
            <v>100 000 ч</v>
          </cell>
          <cell r="Q533" t="str">
            <v>5000К 4000К* 3000К*</v>
          </cell>
          <cell r="R533" t="str">
            <v>5 лет</v>
          </cell>
          <cell r="S533">
            <v>0</v>
          </cell>
          <cell r="T533">
            <v>0</v>
          </cell>
          <cell r="U533">
            <v>2275</v>
          </cell>
          <cell r="V533">
            <v>2505</v>
          </cell>
          <cell r="W533">
            <v>3255</v>
          </cell>
          <cell r="X533">
            <v>3580</v>
          </cell>
          <cell r="Y533">
            <v>0</v>
          </cell>
          <cell r="Z533">
            <v>0</v>
          </cell>
          <cell r="AA533">
            <v>0</v>
          </cell>
          <cell r="AB533">
            <v>7011</v>
          </cell>
        </row>
        <row r="534">
          <cell r="A534" t="str">
            <v>VRN-OF-50-PR50K20-U</v>
          </cell>
          <cell r="B534">
            <v>50</v>
          </cell>
          <cell r="C534">
            <v>6000</v>
          </cell>
          <cell r="D534" t="str">
            <v>176-264В AС</v>
          </cell>
          <cell r="E534">
            <v>0.95</v>
          </cell>
          <cell r="F534" t="str">
            <v>Д (Косинусная)</v>
          </cell>
          <cell r="G534">
            <v>20</v>
          </cell>
          <cell r="H534" t="str">
            <v>Samsung LM281</v>
          </cell>
          <cell r="I534">
            <v>80</v>
          </cell>
          <cell r="J534" t="str">
            <v>595x595x45</v>
          </cell>
          <cell r="K534" t="str">
            <v>600x600x50</v>
          </cell>
          <cell r="L534">
            <v>2800</v>
          </cell>
          <cell r="M534">
            <v>3400</v>
          </cell>
          <cell r="N534" t="str">
            <v>Рассеиватель - акрил (ПММА), основание - металл с порошковой покраской</v>
          </cell>
          <cell r="O534" t="str">
            <v xml:space="preserve"> -5°...+35° С</v>
          </cell>
          <cell r="P534" t="str">
            <v>100 000 ч</v>
          </cell>
          <cell r="Q534" t="str">
            <v>5000К 4000К* 3000К*</v>
          </cell>
          <cell r="R534" t="str">
            <v>5 лет</v>
          </cell>
          <cell r="S534">
            <v>0</v>
          </cell>
          <cell r="T534">
            <v>0</v>
          </cell>
          <cell r="U534">
            <v>3105</v>
          </cell>
          <cell r="V534">
            <v>3415</v>
          </cell>
          <cell r="W534">
            <v>4440</v>
          </cell>
          <cell r="X534">
            <v>4885</v>
          </cell>
          <cell r="Y534">
            <v>0</v>
          </cell>
          <cell r="Z534">
            <v>0</v>
          </cell>
          <cell r="AA534">
            <v>0</v>
          </cell>
          <cell r="AB534">
            <v>7003</v>
          </cell>
        </row>
        <row r="535">
          <cell r="A535" t="str">
            <v>VRN-OF-50-MPR50K20-U</v>
          </cell>
          <cell r="B535">
            <v>50</v>
          </cell>
          <cell r="C535">
            <v>6000</v>
          </cell>
          <cell r="D535" t="str">
            <v>176-264В AС</v>
          </cell>
          <cell r="E535">
            <v>0.95</v>
          </cell>
          <cell r="F535" t="str">
            <v>Д (Косинусная)</v>
          </cell>
          <cell r="G535">
            <v>20</v>
          </cell>
          <cell r="H535" t="str">
            <v>Samsung LM281</v>
          </cell>
          <cell r="I535">
            <v>80</v>
          </cell>
          <cell r="J535" t="str">
            <v>595x595x45</v>
          </cell>
          <cell r="K535" t="str">
            <v>600x600x50</v>
          </cell>
          <cell r="L535">
            <v>2600</v>
          </cell>
          <cell r="M535">
            <v>3500</v>
          </cell>
          <cell r="N535" t="str">
            <v>Рассеиватель - акрил (ПММА), основание - металл с порошковой покраской</v>
          </cell>
          <cell r="O535" t="str">
            <v xml:space="preserve"> -5°...+35° С</v>
          </cell>
          <cell r="P535" t="str">
            <v>100 000 ч</v>
          </cell>
          <cell r="Q535" t="str">
            <v>5000К 4000К* 3000К*</v>
          </cell>
          <cell r="R535" t="str">
            <v>5 лет</v>
          </cell>
          <cell r="S535">
            <v>0</v>
          </cell>
          <cell r="T535">
            <v>0</v>
          </cell>
          <cell r="U535">
            <v>3105</v>
          </cell>
          <cell r="V535">
            <v>3415</v>
          </cell>
          <cell r="W535">
            <v>4440</v>
          </cell>
          <cell r="X535">
            <v>4885</v>
          </cell>
          <cell r="Y535">
            <v>0</v>
          </cell>
          <cell r="Z535">
            <v>0</v>
          </cell>
          <cell r="AA535">
            <v>0</v>
          </cell>
          <cell r="AB535">
            <v>7006</v>
          </cell>
        </row>
        <row r="536">
          <cell r="A536" t="str">
            <v>VRN-OF-50-KL50K20-U</v>
          </cell>
          <cell r="B536">
            <v>50</v>
          </cell>
          <cell r="C536">
            <v>6000</v>
          </cell>
          <cell r="D536" t="str">
            <v>176-264В AС</v>
          </cell>
          <cell r="E536">
            <v>0.95</v>
          </cell>
          <cell r="F536" t="str">
            <v>Д (Косинусная)</v>
          </cell>
          <cell r="G536">
            <v>20</v>
          </cell>
          <cell r="H536" t="str">
            <v>Samsung LM281</v>
          </cell>
          <cell r="I536">
            <v>80</v>
          </cell>
          <cell r="J536" t="str">
            <v>595x595x45</v>
          </cell>
          <cell r="K536" t="str">
            <v>600x600x50</v>
          </cell>
          <cell r="L536">
            <v>3000</v>
          </cell>
          <cell r="M536">
            <v>3700</v>
          </cell>
          <cell r="N536" t="str">
            <v>Рассеиватель - акрил (ПММА), основание - металл с порошковой покраской</v>
          </cell>
          <cell r="O536" t="str">
            <v xml:space="preserve"> -5°...+35° С</v>
          </cell>
          <cell r="P536" t="str">
            <v>100 000 ч</v>
          </cell>
          <cell r="Q536" t="str">
            <v>5000К 4000К* 3000К*</v>
          </cell>
          <cell r="R536" t="str">
            <v>5 лет</v>
          </cell>
          <cell r="S536">
            <v>0</v>
          </cell>
          <cell r="T536">
            <v>0</v>
          </cell>
          <cell r="U536">
            <v>3105</v>
          </cell>
          <cell r="V536">
            <v>3415</v>
          </cell>
          <cell r="W536">
            <v>4440</v>
          </cell>
          <cell r="X536">
            <v>4885</v>
          </cell>
          <cell r="Y536">
            <v>0</v>
          </cell>
          <cell r="Z536">
            <v>0</v>
          </cell>
          <cell r="AA536">
            <v>0</v>
          </cell>
          <cell r="AB536">
            <v>7009</v>
          </cell>
        </row>
        <row r="537">
          <cell r="A537" t="str">
            <v>VRN-OF-50-MA50K20-U</v>
          </cell>
          <cell r="B537">
            <v>50</v>
          </cell>
          <cell r="C537">
            <v>5750</v>
          </cell>
          <cell r="D537" t="str">
            <v>176-264В AС</v>
          </cell>
          <cell r="E537">
            <v>0.95</v>
          </cell>
          <cell r="F537" t="str">
            <v>Д (Косинусная)</v>
          </cell>
          <cell r="G537">
            <v>20</v>
          </cell>
          <cell r="H537" t="str">
            <v>Samsung LM281</v>
          </cell>
          <cell r="I537">
            <v>80</v>
          </cell>
          <cell r="J537" t="str">
            <v>595x595x45</v>
          </cell>
          <cell r="K537" t="str">
            <v>600x600x50</v>
          </cell>
          <cell r="L537">
            <v>2700</v>
          </cell>
          <cell r="M537">
            <v>3400</v>
          </cell>
          <cell r="N537" t="str">
            <v>Рассеиватель - акрил (ПММА), основание - металл с порошковой покраской</v>
          </cell>
          <cell r="O537" t="str">
            <v xml:space="preserve"> -5°...+35° С</v>
          </cell>
          <cell r="P537" t="str">
            <v>100 000 ч</v>
          </cell>
          <cell r="Q537" t="str">
            <v>5000К 4000К* 3000К*</v>
          </cell>
          <cell r="R537" t="str">
            <v>5 лет</v>
          </cell>
          <cell r="S537">
            <v>0</v>
          </cell>
          <cell r="T537">
            <v>0</v>
          </cell>
          <cell r="U537">
            <v>3105</v>
          </cell>
          <cell r="V537">
            <v>3415</v>
          </cell>
          <cell r="W537">
            <v>4440</v>
          </cell>
          <cell r="X537">
            <v>4885</v>
          </cell>
          <cell r="Y537">
            <v>0</v>
          </cell>
          <cell r="Z537">
            <v>0</v>
          </cell>
          <cell r="AA537">
            <v>0</v>
          </cell>
          <cell r="AB537">
            <v>7012</v>
          </cell>
        </row>
        <row r="538">
          <cell r="A538">
            <v>0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</row>
        <row r="539">
          <cell r="A539" t="str">
            <v>VRN-AR-32-GRK67-U</v>
          </cell>
          <cell r="B539">
            <v>32</v>
          </cell>
          <cell r="C539" t="str">
            <v>621-627 нм</v>
          </cell>
          <cell r="D539" t="str">
            <v>176-264В AС</v>
          </cell>
          <cell r="E539">
            <v>0.95</v>
          </cell>
          <cell r="F539" t="str">
            <v>Д (косинусная)</v>
          </cell>
          <cell r="G539">
            <v>67</v>
          </cell>
          <cell r="H539" t="str">
            <v>SUNSHINE ELECTRONICS</v>
          </cell>
          <cell r="I539">
            <v>84</v>
          </cell>
          <cell r="J539" t="str">
            <v>235х100х135</v>
          </cell>
          <cell r="K539" t="e">
            <v>#N/A</v>
          </cell>
          <cell r="L539">
            <v>1100</v>
          </cell>
          <cell r="M539">
            <v>1200</v>
          </cell>
          <cell r="N539" t="str">
            <v>Экструдированный алюминиевый профиль (анодированный), прозрачное минеральное стекло</v>
          </cell>
          <cell r="O539" t="str">
            <v xml:space="preserve"> -60°...+50° С</v>
          </cell>
          <cell r="P539" t="str">
            <v>50 000 ч</v>
          </cell>
          <cell r="Q539" t="str">
            <v>-</v>
          </cell>
          <cell r="R539" t="str">
            <v>3 года</v>
          </cell>
          <cell r="S539">
            <v>0</v>
          </cell>
          <cell r="T539">
            <v>0</v>
          </cell>
          <cell r="U539">
            <v>2405</v>
          </cell>
          <cell r="V539">
            <v>2645</v>
          </cell>
          <cell r="W539">
            <v>3440</v>
          </cell>
          <cell r="X539">
            <v>3785</v>
          </cell>
          <cell r="Y539">
            <v>0</v>
          </cell>
          <cell r="Z539">
            <v>0</v>
          </cell>
          <cell r="AA539">
            <v>0</v>
          </cell>
          <cell r="AB539">
            <v>10001</v>
          </cell>
        </row>
        <row r="540">
          <cell r="A540" t="str">
            <v>VRN-AR-32-GRK67-K</v>
          </cell>
          <cell r="B540">
            <v>32</v>
          </cell>
          <cell r="C540" t="str">
            <v>621-627 нм</v>
          </cell>
          <cell r="D540" t="str">
            <v>176-264В AС</v>
          </cell>
          <cell r="E540">
            <v>0.95</v>
          </cell>
          <cell r="F540" t="str">
            <v>Д (косинусная)</v>
          </cell>
          <cell r="G540">
            <v>67</v>
          </cell>
          <cell r="H540" t="str">
            <v>SUNSHINE ELECTRONICS</v>
          </cell>
          <cell r="I540">
            <v>84</v>
          </cell>
          <cell r="J540" t="str">
            <v>235х100х120</v>
          </cell>
          <cell r="K540" t="e">
            <v>#N/A</v>
          </cell>
          <cell r="L540">
            <v>1050</v>
          </cell>
          <cell r="M540">
            <v>1150</v>
          </cell>
          <cell r="N540" t="str">
            <v>Экструдированный алюминиевый профиль (анодированный), прозрачное минеральное стекло</v>
          </cell>
          <cell r="O540" t="str">
            <v xml:space="preserve"> -60°...+50° С</v>
          </cell>
          <cell r="P540" t="str">
            <v>50 000 ч</v>
          </cell>
          <cell r="Q540" t="str">
            <v>-</v>
          </cell>
          <cell r="R540" t="str">
            <v>3 года</v>
          </cell>
          <cell r="S540">
            <v>0</v>
          </cell>
          <cell r="T540">
            <v>0</v>
          </cell>
          <cell r="U540">
            <v>2405</v>
          </cell>
          <cell r="V540">
            <v>2645</v>
          </cell>
          <cell r="W540">
            <v>3440</v>
          </cell>
          <cell r="X540">
            <v>3785</v>
          </cell>
          <cell r="Y540">
            <v>0</v>
          </cell>
          <cell r="Z540">
            <v>0</v>
          </cell>
          <cell r="AA540">
            <v>0</v>
          </cell>
          <cell r="AB540">
            <v>10002</v>
          </cell>
        </row>
        <row r="541">
          <cell r="A541" t="str">
            <v>VRN-AR-32-GGK67-U</v>
          </cell>
          <cell r="B541">
            <v>32</v>
          </cell>
          <cell r="C541" t="str">
            <v>515-527 нм</v>
          </cell>
          <cell r="D541" t="str">
            <v>176-264В AС</v>
          </cell>
          <cell r="E541">
            <v>0.95</v>
          </cell>
          <cell r="F541" t="str">
            <v>Д (косинусная)</v>
          </cell>
          <cell r="G541">
            <v>67</v>
          </cell>
          <cell r="H541" t="str">
            <v>SUNSHINE ELECTRONICS</v>
          </cell>
          <cell r="I541">
            <v>84</v>
          </cell>
          <cell r="J541" t="str">
            <v>235х100х135</v>
          </cell>
          <cell r="K541" t="e">
            <v>#N/A</v>
          </cell>
          <cell r="L541">
            <v>1100</v>
          </cell>
          <cell r="M541">
            <v>1200</v>
          </cell>
          <cell r="N541" t="str">
            <v>Экструдированный алюминиевый профиль (анодированный), прозрачное минеральное стекло</v>
          </cell>
          <cell r="O541" t="str">
            <v xml:space="preserve"> -60°...+50° С</v>
          </cell>
          <cell r="P541" t="str">
            <v>50 000 ч</v>
          </cell>
          <cell r="Q541" t="str">
            <v>-</v>
          </cell>
          <cell r="R541" t="str">
            <v>3 года</v>
          </cell>
          <cell r="S541">
            <v>0</v>
          </cell>
          <cell r="T541">
            <v>0</v>
          </cell>
          <cell r="U541">
            <v>2405</v>
          </cell>
          <cell r="V541">
            <v>2645</v>
          </cell>
          <cell r="W541">
            <v>3440</v>
          </cell>
          <cell r="X541">
            <v>3785</v>
          </cell>
          <cell r="Y541">
            <v>0</v>
          </cell>
          <cell r="Z541">
            <v>0</v>
          </cell>
          <cell r="AA541">
            <v>0</v>
          </cell>
          <cell r="AB541">
            <v>10003</v>
          </cell>
        </row>
        <row r="542">
          <cell r="A542" t="str">
            <v>VRN-AR-32-GGK67-K</v>
          </cell>
          <cell r="B542">
            <v>32</v>
          </cell>
          <cell r="C542" t="str">
            <v>515-527 нм</v>
          </cell>
          <cell r="D542" t="str">
            <v>176-264В AС</v>
          </cell>
          <cell r="E542">
            <v>0.95</v>
          </cell>
          <cell r="F542" t="str">
            <v>Д (косинусная)</v>
          </cell>
          <cell r="G542">
            <v>67</v>
          </cell>
          <cell r="H542" t="str">
            <v>SUNSHINE ELECTRONICS</v>
          </cell>
          <cell r="I542">
            <v>84</v>
          </cell>
          <cell r="J542" t="str">
            <v>235х100х120</v>
          </cell>
          <cell r="K542" t="e">
            <v>#N/A</v>
          </cell>
          <cell r="L542">
            <v>1050</v>
          </cell>
          <cell r="M542">
            <v>1150</v>
          </cell>
          <cell r="N542" t="str">
            <v>Экструдированный алюминиевый профиль (анодированный), прозрачное минеральное стекло</v>
          </cell>
          <cell r="O542" t="str">
            <v xml:space="preserve"> -60°...+50° С</v>
          </cell>
          <cell r="P542" t="str">
            <v>50 000 ч</v>
          </cell>
          <cell r="Q542" t="str">
            <v>-</v>
          </cell>
          <cell r="R542" t="str">
            <v>3 года</v>
          </cell>
          <cell r="S542">
            <v>0</v>
          </cell>
          <cell r="T542">
            <v>0</v>
          </cell>
          <cell r="U542">
            <v>2405</v>
          </cell>
          <cell r="V542">
            <v>2645</v>
          </cell>
          <cell r="W542">
            <v>3440</v>
          </cell>
          <cell r="X542">
            <v>3785</v>
          </cell>
          <cell r="Y542">
            <v>0</v>
          </cell>
          <cell r="Z542">
            <v>0</v>
          </cell>
          <cell r="AA542">
            <v>0</v>
          </cell>
          <cell r="AB542">
            <v>10004</v>
          </cell>
        </row>
        <row r="543">
          <cell r="A543" t="str">
            <v>VRN-AR-32-GBK67-U</v>
          </cell>
          <cell r="B543">
            <v>32</v>
          </cell>
          <cell r="C543" t="str">
            <v>460-475 нм</v>
          </cell>
          <cell r="D543" t="str">
            <v>176-264В AС</v>
          </cell>
          <cell r="E543">
            <v>0.95</v>
          </cell>
          <cell r="F543" t="str">
            <v>Д (косинусная)</v>
          </cell>
          <cell r="G543">
            <v>67</v>
          </cell>
          <cell r="H543" t="str">
            <v>SUNSHINE ELECTRONICS</v>
          </cell>
          <cell r="I543">
            <v>84</v>
          </cell>
          <cell r="J543" t="str">
            <v>235х100х135</v>
          </cell>
          <cell r="K543" t="e">
            <v>#N/A</v>
          </cell>
          <cell r="L543">
            <v>1100</v>
          </cell>
          <cell r="M543">
            <v>1200</v>
          </cell>
          <cell r="N543" t="str">
            <v>Экструдированный алюминиевый профиль (анодированный), прозрачное минеральное стекло</v>
          </cell>
          <cell r="O543" t="str">
            <v xml:space="preserve"> -60°...+50° С</v>
          </cell>
          <cell r="P543" t="str">
            <v>50 000 ч</v>
          </cell>
          <cell r="Q543" t="str">
            <v>-</v>
          </cell>
          <cell r="R543" t="str">
            <v>3 года</v>
          </cell>
          <cell r="S543">
            <v>0</v>
          </cell>
          <cell r="T543">
            <v>0</v>
          </cell>
          <cell r="U543">
            <v>2405</v>
          </cell>
          <cell r="V543">
            <v>2645</v>
          </cell>
          <cell r="W543">
            <v>3440</v>
          </cell>
          <cell r="X543">
            <v>3785</v>
          </cell>
          <cell r="Y543">
            <v>0</v>
          </cell>
          <cell r="Z543">
            <v>0</v>
          </cell>
          <cell r="AA543">
            <v>0</v>
          </cell>
          <cell r="AB543">
            <v>10005</v>
          </cell>
        </row>
        <row r="544">
          <cell r="A544" t="str">
            <v>VRN-AR-32-GBK67-K</v>
          </cell>
          <cell r="B544">
            <v>32</v>
          </cell>
          <cell r="C544" t="str">
            <v>460-475 нм</v>
          </cell>
          <cell r="D544" t="str">
            <v>176-264В AС</v>
          </cell>
          <cell r="E544">
            <v>0.95</v>
          </cell>
          <cell r="F544" t="str">
            <v>Д (косинусная)</v>
          </cell>
          <cell r="G544">
            <v>67</v>
          </cell>
          <cell r="H544" t="str">
            <v>SUNSHINE ELECTRONICS</v>
          </cell>
          <cell r="I544">
            <v>84</v>
          </cell>
          <cell r="J544" t="str">
            <v>235х100х120</v>
          </cell>
          <cell r="K544" t="e">
            <v>#N/A</v>
          </cell>
          <cell r="L544">
            <v>1050</v>
          </cell>
          <cell r="M544">
            <v>1150</v>
          </cell>
          <cell r="N544" t="str">
            <v>Экструдированный алюминиевый профиль (анодированный), прозрачное минеральное стекло</v>
          </cell>
          <cell r="O544" t="str">
            <v xml:space="preserve"> -60°...+50° С</v>
          </cell>
          <cell r="P544" t="str">
            <v>50 000 ч</v>
          </cell>
          <cell r="Q544" t="str">
            <v>-</v>
          </cell>
          <cell r="R544" t="str">
            <v>3 года</v>
          </cell>
          <cell r="S544">
            <v>0</v>
          </cell>
          <cell r="T544">
            <v>0</v>
          </cell>
          <cell r="U544">
            <v>2405</v>
          </cell>
          <cell r="V544">
            <v>2645</v>
          </cell>
          <cell r="W544">
            <v>3440</v>
          </cell>
          <cell r="X544">
            <v>3785</v>
          </cell>
          <cell r="Y544">
            <v>0</v>
          </cell>
          <cell r="Z544">
            <v>0</v>
          </cell>
          <cell r="AA544">
            <v>0</v>
          </cell>
          <cell r="AB544">
            <v>10006</v>
          </cell>
        </row>
        <row r="545">
          <cell r="A545" t="str">
            <v>VRN-AR15-32-ARK67-U</v>
          </cell>
          <cell r="B545">
            <v>32</v>
          </cell>
          <cell r="C545" t="str">
            <v>621-627 нм</v>
          </cell>
          <cell r="D545" t="str">
            <v>176-264В AС</v>
          </cell>
          <cell r="E545">
            <v>0.95</v>
          </cell>
          <cell r="F545" t="str">
            <v>К (концентрированная), 15°</v>
          </cell>
          <cell r="G545">
            <v>67</v>
          </cell>
          <cell r="H545" t="str">
            <v>SUNSHINE ELECTRONICS</v>
          </cell>
          <cell r="I545">
            <v>84</v>
          </cell>
          <cell r="J545" t="str">
            <v>285х100х135</v>
          </cell>
          <cell r="K545" t="e">
            <v>#N/A</v>
          </cell>
          <cell r="L545">
            <v>1200</v>
          </cell>
          <cell r="M545">
            <v>1300</v>
          </cell>
          <cell r="N545" t="str">
            <v>Экструдированный алюминиевый профиль (анодированный), вторичная оптика из акрила (ПММА) с  силиконовой прокладкой</v>
          </cell>
          <cell r="O545" t="str">
            <v xml:space="preserve"> -60°...+50° С</v>
          </cell>
          <cell r="P545" t="str">
            <v>50 000 ч</v>
          </cell>
          <cell r="Q545" t="str">
            <v>-</v>
          </cell>
          <cell r="R545" t="str">
            <v>3 года</v>
          </cell>
          <cell r="S545">
            <v>0</v>
          </cell>
          <cell r="T545">
            <v>0</v>
          </cell>
          <cell r="U545">
            <v>3350</v>
          </cell>
          <cell r="V545">
            <v>3685</v>
          </cell>
          <cell r="W545">
            <v>4790</v>
          </cell>
          <cell r="X545">
            <v>5270</v>
          </cell>
          <cell r="Y545">
            <v>0</v>
          </cell>
          <cell r="Z545">
            <v>0</v>
          </cell>
          <cell r="AA545">
            <v>0</v>
          </cell>
          <cell r="AB545">
            <v>10007</v>
          </cell>
        </row>
        <row r="546">
          <cell r="A546" t="str">
            <v>VRN-AR15-32-ARK67-K</v>
          </cell>
          <cell r="B546">
            <v>32</v>
          </cell>
          <cell r="C546" t="str">
            <v>621-627 нм</v>
          </cell>
          <cell r="D546" t="str">
            <v>176-264В AС</v>
          </cell>
          <cell r="E546">
            <v>0.95</v>
          </cell>
          <cell r="F546" t="str">
            <v>К (концентрированная), 15°</v>
          </cell>
          <cell r="G546">
            <v>67</v>
          </cell>
          <cell r="H546" t="str">
            <v>SUNSHINE ELECTRONICS</v>
          </cell>
          <cell r="I546">
            <v>84</v>
          </cell>
          <cell r="J546" t="str">
            <v>285х100х120</v>
          </cell>
          <cell r="K546" t="e">
            <v>#N/A</v>
          </cell>
          <cell r="L546">
            <v>1250</v>
          </cell>
          <cell r="M546">
            <v>1350</v>
          </cell>
          <cell r="N546" t="str">
            <v>Экструдированный алюминиевый профиль (анодированный), вторичная оптика из акрила (ПММА) с  силиконовой прокладкой</v>
          </cell>
          <cell r="O546" t="str">
            <v xml:space="preserve"> -60°...+50° С</v>
          </cell>
          <cell r="P546" t="str">
            <v>50 000 ч</v>
          </cell>
          <cell r="Q546" t="str">
            <v>-</v>
          </cell>
          <cell r="R546" t="str">
            <v>3 года</v>
          </cell>
          <cell r="S546">
            <v>0</v>
          </cell>
          <cell r="T546">
            <v>0</v>
          </cell>
          <cell r="U546">
            <v>3350</v>
          </cell>
          <cell r="V546">
            <v>3685</v>
          </cell>
          <cell r="W546">
            <v>4790</v>
          </cell>
          <cell r="X546">
            <v>5270</v>
          </cell>
          <cell r="Y546">
            <v>0</v>
          </cell>
          <cell r="Z546">
            <v>0</v>
          </cell>
          <cell r="AA546">
            <v>0</v>
          </cell>
          <cell r="AB546">
            <v>10008</v>
          </cell>
        </row>
        <row r="547">
          <cell r="A547" t="str">
            <v>VRN-AR15-32-AGK67-U</v>
          </cell>
          <cell r="B547">
            <v>32</v>
          </cell>
          <cell r="C547" t="str">
            <v>515-527 нм</v>
          </cell>
          <cell r="D547" t="str">
            <v>176-264В AС</v>
          </cell>
          <cell r="E547">
            <v>0.95</v>
          </cell>
          <cell r="F547" t="str">
            <v>К (концентрированная), 15°</v>
          </cell>
          <cell r="G547">
            <v>67</v>
          </cell>
          <cell r="H547" t="str">
            <v>SUNSHINE ELECTRONICS</v>
          </cell>
          <cell r="I547">
            <v>84</v>
          </cell>
          <cell r="J547" t="str">
            <v>285х100х135</v>
          </cell>
          <cell r="K547" t="e">
            <v>#N/A</v>
          </cell>
          <cell r="L547">
            <v>1200</v>
          </cell>
          <cell r="M547">
            <v>1300</v>
          </cell>
          <cell r="N547" t="str">
            <v>Экструдированный алюминиевый профиль (анодированный), вторичная оптика из акрила (ПММА) с  силиконовой прокладкой</v>
          </cell>
          <cell r="O547" t="str">
            <v xml:space="preserve"> -60°...+50° С</v>
          </cell>
          <cell r="P547" t="str">
            <v>50 000 ч</v>
          </cell>
          <cell r="Q547" t="str">
            <v>-</v>
          </cell>
          <cell r="R547" t="str">
            <v>3 года</v>
          </cell>
          <cell r="S547">
            <v>0</v>
          </cell>
          <cell r="T547">
            <v>0</v>
          </cell>
          <cell r="U547">
            <v>3350</v>
          </cell>
          <cell r="V547">
            <v>3685</v>
          </cell>
          <cell r="W547">
            <v>4790</v>
          </cell>
          <cell r="X547">
            <v>5270</v>
          </cell>
          <cell r="Y547">
            <v>0</v>
          </cell>
          <cell r="Z547">
            <v>0</v>
          </cell>
          <cell r="AA547">
            <v>0</v>
          </cell>
          <cell r="AB547">
            <v>10009</v>
          </cell>
        </row>
        <row r="548">
          <cell r="A548" t="str">
            <v>VRN-AR15-32-AGK67-K</v>
          </cell>
          <cell r="B548">
            <v>32</v>
          </cell>
          <cell r="C548" t="str">
            <v>515-527 нм</v>
          </cell>
          <cell r="D548" t="str">
            <v>176-264В AС</v>
          </cell>
          <cell r="E548">
            <v>0.95</v>
          </cell>
          <cell r="F548" t="str">
            <v>К (концентрированная), 15°</v>
          </cell>
          <cell r="G548">
            <v>67</v>
          </cell>
          <cell r="H548" t="str">
            <v>SUNSHINE ELECTRONICS</v>
          </cell>
          <cell r="I548">
            <v>84</v>
          </cell>
          <cell r="J548" t="str">
            <v>285х100х120</v>
          </cell>
          <cell r="K548" t="e">
            <v>#N/A</v>
          </cell>
          <cell r="L548">
            <v>1250</v>
          </cell>
          <cell r="M548">
            <v>1350</v>
          </cell>
          <cell r="N548" t="str">
            <v>Экструдированный алюминиевый профиль (анодированный), вторичная оптика из акрила (ПММА) с  силиконовой прокладкой</v>
          </cell>
          <cell r="O548" t="str">
            <v xml:space="preserve"> -60°...+50° С</v>
          </cell>
          <cell r="P548" t="str">
            <v>50 000 ч</v>
          </cell>
          <cell r="Q548" t="str">
            <v>-</v>
          </cell>
          <cell r="R548" t="str">
            <v>3 года</v>
          </cell>
          <cell r="S548">
            <v>0</v>
          </cell>
          <cell r="T548">
            <v>0</v>
          </cell>
          <cell r="U548">
            <v>3350</v>
          </cell>
          <cell r="V548">
            <v>3685</v>
          </cell>
          <cell r="W548">
            <v>4790</v>
          </cell>
          <cell r="X548">
            <v>5270</v>
          </cell>
          <cell r="Y548">
            <v>0</v>
          </cell>
          <cell r="Z548">
            <v>0</v>
          </cell>
          <cell r="AA548">
            <v>0</v>
          </cell>
          <cell r="AB548">
            <v>10010</v>
          </cell>
        </row>
        <row r="549">
          <cell r="A549" t="str">
            <v>VRN-AR15-32-ABK67-U</v>
          </cell>
          <cell r="B549">
            <v>32</v>
          </cell>
          <cell r="C549" t="str">
            <v>460-475 нм</v>
          </cell>
          <cell r="D549" t="str">
            <v>176-264В AС</v>
          </cell>
          <cell r="E549">
            <v>0.95</v>
          </cell>
          <cell r="F549" t="str">
            <v>К (концентрированная), 15°</v>
          </cell>
          <cell r="G549">
            <v>67</v>
          </cell>
          <cell r="H549" t="str">
            <v>SUNSHINE ELECTRONICS</v>
          </cell>
          <cell r="I549">
            <v>84</v>
          </cell>
          <cell r="J549" t="str">
            <v>285х100х135</v>
          </cell>
          <cell r="K549" t="e">
            <v>#N/A</v>
          </cell>
          <cell r="L549">
            <v>1200</v>
          </cell>
          <cell r="M549">
            <v>1300</v>
          </cell>
          <cell r="N549" t="str">
            <v>Экструдированный алюминиевый профиль (анодированный), вторичная оптика из акрила (ПММА) с  силиконовой прокладкой</v>
          </cell>
          <cell r="O549" t="str">
            <v xml:space="preserve"> -60°...+50° С</v>
          </cell>
          <cell r="P549" t="str">
            <v>50 000 ч</v>
          </cell>
          <cell r="Q549" t="str">
            <v>-</v>
          </cell>
          <cell r="R549" t="str">
            <v>3 года</v>
          </cell>
          <cell r="S549">
            <v>0</v>
          </cell>
          <cell r="T549">
            <v>0</v>
          </cell>
          <cell r="U549">
            <v>3350</v>
          </cell>
          <cell r="V549">
            <v>3685</v>
          </cell>
          <cell r="W549">
            <v>4790</v>
          </cell>
          <cell r="X549">
            <v>5270</v>
          </cell>
          <cell r="Y549">
            <v>0</v>
          </cell>
          <cell r="Z549">
            <v>0</v>
          </cell>
          <cell r="AA549">
            <v>0</v>
          </cell>
          <cell r="AB549">
            <v>10011</v>
          </cell>
        </row>
        <row r="550">
          <cell r="A550" t="str">
            <v>VRN-AR15-32-ABK67-K</v>
          </cell>
          <cell r="B550">
            <v>32</v>
          </cell>
          <cell r="C550" t="str">
            <v>460-475 нм</v>
          </cell>
          <cell r="D550" t="str">
            <v>176-264В AС</v>
          </cell>
          <cell r="E550">
            <v>0.95</v>
          </cell>
          <cell r="F550" t="str">
            <v>К (концентрированная), 15°</v>
          </cell>
          <cell r="G550">
            <v>67</v>
          </cell>
          <cell r="H550" t="str">
            <v>SUNSHINE ELECTRONICS</v>
          </cell>
          <cell r="I550">
            <v>84</v>
          </cell>
          <cell r="J550" t="str">
            <v>285х100х120</v>
          </cell>
          <cell r="K550" t="e">
            <v>#N/A</v>
          </cell>
          <cell r="L550">
            <v>1250</v>
          </cell>
          <cell r="M550">
            <v>1350</v>
          </cell>
          <cell r="N550" t="str">
            <v>Экструдированный алюминиевый профиль (анодированный), вторичная оптика из акрила (ПММА) с  силиконовой прокладкой</v>
          </cell>
          <cell r="O550" t="str">
            <v xml:space="preserve"> -60°...+50° С</v>
          </cell>
          <cell r="P550" t="str">
            <v>50 000 ч</v>
          </cell>
          <cell r="Q550" t="str">
            <v>-</v>
          </cell>
          <cell r="R550" t="str">
            <v>3 года</v>
          </cell>
          <cell r="S550">
            <v>0</v>
          </cell>
          <cell r="T550">
            <v>0</v>
          </cell>
          <cell r="U550">
            <v>3350</v>
          </cell>
          <cell r="V550">
            <v>3685</v>
          </cell>
          <cell r="W550">
            <v>4790</v>
          </cell>
          <cell r="X550">
            <v>5270</v>
          </cell>
          <cell r="Y550">
            <v>0</v>
          </cell>
          <cell r="Z550">
            <v>0</v>
          </cell>
          <cell r="AA550">
            <v>0</v>
          </cell>
          <cell r="AB550">
            <v>10012</v>
          </cell>
        </row>
        <row r="551">
          <cell r="A551" t="str">
            <v>VRN-AR30-32-ARK67-U</v>
          </cell>
          <cell r="B551">
            <v>32</v>
          </cell>
          <cell r="C551" t="str">
            <v>621-627 нм</v>
          </cell>
          <cell r="D551" t="str">
            <v>176-264В AС</v>
          </cell>
          <cell r="E551">
            <v>0.95</v>
          </cell>
          <cell r="F551" t="str">
            <v>К (концентрированная), 30°</v>
          </cell>
          <cell r="G551">
            <v>67</v>
          </cell>
          <cell r="H551" t="str">
            <v>SUNSHINE ELECTRONICS</v>
          </cell>
          <cell r="I551">
            <v>84</v>
          </cell>
          <cell r="J551" t="str">
            <v>285х100х135</v>
          </cell>
          <cell r="K551" t="e">
            <v>#N/A</v>
          </cell>
          <cell r="L551">
            <v>1200</v>
          </cell>
          <cell r="M551">
            <v>1300</v>
          </cell>
          <cell r="N551" t="str">
            <v>Экструдированный алюминиевый профиль (анодированный), вторичная оптика из акрила (ПММА) с  силиконовой прокладкой</v>
          </cell>
          <cell r="O551" t="str">
            <v xml:space="preserve"> -60°...+50° С</v>
          </cell>
          <cell r="P551" t="str">
            <v>50 000 ч</v>
          </cell>
          <cell r="Q551" t="str">
            <v>-</v>
          </cell>
          <cell r="R551" t="str">
            <v>3 года</v>
          </cell>
          <cell r="S551">
            <v>0</v>
          </cell>
          <cell r="T551">
            <v>0</v>
          </cell>
          <cell r="U551">
            <v>3350</v>
          </cell>
          <cell r="V551">
            <v>3685</v>
          </cell>
          <cell r="W551">
            <v>4790</v>
          </cell>
          <cell r="X551">
            <v>5270</v>
          </cell>
          <cell r="Y551">
            <v>0</v>
          </cell>
          <cell r="Z551">
            <v>0</v>
          </cell>
          <cell r="AA551">
            <v>0</v>
          </cell>
          <cell r="AB551">
            <v>10013</v>
          </cell>
        </row>
        <row r="552">
          <cell r="A552" t="str">
            <v>VRN-AR30-32-ARK67-K</v>
          </cell>
          <cell r="B552">
            <v>32</v>
          </cell>
          <cell r="C552" t="str">
            <v>621-627 нм</v>
          </cell>
          <cell r="D552" t="str">
            <v>176-264В AС</v>
          </cell>
          <cell r="E552">
            <v>0.95</v>
          </cell>
          <cell r="F552" t="str">
            <v>К (концентрированная), 30°</v>
          </cell>
          <cell r="G552">
            <v>67</v>
          </cell>
          <cell r="H552" t="str">
            <v>SUNSHINE ELECTRONICS</v>
          </cell>
          <cell r="I552">
            <v>84</v>
          </cell>
          <cell r="J552" t="str">
            <v>285х100х120</v>
          </cell>
          <cell r="K552" t="e">
            <v>#N/A</v>
          </cell>
          <cell r="L552">
            <v>1250</v>
          </cell>
          <cell r="M552">
            <v>1350</v>
          </cell>
          <cell r="N552" t="str">
            <v>Экструдированный алюминиевый профиль (анодированный), вторичная оптика из акрила (ПММА) с  силиконовой прокладкой</v>
          </cell>
          <cell r="O552" t="str">
            <v xml:space="preserve"> -60°...+50° С</v>
          </cell>
          <cell r="P552" t="str">
            <v>50 000 ч</v>
          </cell>
          <cell r="Q552" t="str">
            <v>-</v>
          </cell>
          <cell r="R552" t="str">
            <v>3 года</v>
          </cell>
          <cell r="S552">
            <v>0</v>
          </cell>
          <cell r="T552">
            <v>0</v>
          </cell>
          <cell r="U552">
            <v>3350</v>
          </cell>
          <cell r="V552">
            <v>3685</v>
          </cell>
          <cell r="W552">
            <v>4790</v>
          </cell>
          <cell r="X552">
            <v>5270</v>
          </cell>
          <cell r="Y552">
            <v>0</v>
          </cell>
          <cell r="Z552">
            <v>0</v>
          </cell>
          <cell r="AA552">
            <v>0</v>
          </cell>
          <cell r="AB552">
            <v>10014</v>
          </cell>
        </row>
        <row r="553">
          <cell r="A553" t="str">
            <v>VRN-AR30-32-AGK67-U</v>
          </cell>
          <cell r="B553">
            <v>32</v>
          </cell>
          <cell r="C553" t="str">
            <v>515-527 нм</v>
          </cell>
          <cell r="D553" t="str">
            <v>176-264В AС</v>
          </cell>
          <cell r="E553">
            <v>0.95</v>
          </cell>
          <cell r="F553" t="str">
            <v>К (концентрированная), 30°</v>
          </cell>
          <cell r="G553">
            <v>67</v>
          </cell>
          <cell r="H553" t="str">
            <v>SUNSHINE ELECTRONICS</v>
          </cell>
          <cell r="I553">
            <v>84</v>
          </cell>
          <cell r="J553" t="str">
            <v>285х100х135</v>
          </cell>
          <cell r="K553" t="e">
            <v>#N/A</v>
          </cell>
          <cell r="L553">
            <v>1200</v>
          </cell>
          <cell r="M553">
            <v>1300</v>
          </cell>
          <cell r="N553" t="str">
            <v>Экструдированный алюминиевый профиль (анодированный), вторичная оптика из акрила (ПММА) с  силиконовой прокладкой</v>
          </cell>
          <cell r="O553" t="str">
            <v xml:space="preserve"> -60°...+50° С</v>
          </cell>
          <cell r="P553" t="str">
            <v>50 000 ч</v>
          </cell>
          <cell r="Q553" t="str">
            <v>-</v>
          </cell>
          <cell r="R553" t="str">
            <v>3 года</v>
          </cell>
          <cell r="S553">
            <v>0</v>
          </cell>
          <cell r="T553">
            <v>0</v>
          </cell>
          <cell r="U553">
            <v>3350</v>
          </cell>
          <cell r="V553">
            <v>3685</v>
          </cell>
          <cell r="W553">
            <v>4790</v>
          </cell>
          <cell r="X553">
            <v>5270</v>
          </cell>
          <cell r="Y553">
            <v>0</v>
          </cell>
          <cell r="Z553">
            <v>0</v>
          </cell>
          <cell r="AA553">
            <v>0</v>
          </cell>
          <cell r="AB553">
            <v>10015</v>
          </cell>
        </row>
        <row r="554">
          <cell r="A554" t="str">
            <v>VRN-AR30-32-AGK67-K</v>
          </cell>
          <cell r="B554">
            <v>32</v>
          </cell>
          <cell r="C554" t="str">
            <v>515-527 нм</v>
          </cell>
          <cell r="D554" t="str">
            <v>176-264В AС</v>
          </cell>
          <cell r="E554">
            <v>0.95</v>
          </cell>
          <cell r="F554" t="str">
            <v>К (концентрированная), 30°</v>
          </cell>
          <cell r="G554">
            <v>67</v>
          </cell>
          <cell r="H554" t="str">
            <v>SUNSHINE ELECTRONICS</v>
          </cell>
          <cell r="I554">
            <v>84</v>
          </cell>
          <cell r="J554" t="str">
            <v>285х100х120</v>
          </cell>
          <cell r="K554" t="e">
            <v>#N/A</v>
          </cell>
          <cell r="L554">
            <v>1250</v>
          </cell>
          <cell r="M554">
            <v>1350</v>
          </cell>
          <cell r="N554" t="str">
            <v>Экструдированный алюминиевый профиль (анодированный), вторичная оптика из акрила (ПММА) с  силиконовой прокладкой</v>
          </cell>
          <cell r="O554" t="str">
            <v xml:space="preserve"> -60°...+50° С</v>
          </cell>
          <cell r="P554" t="str">
            <v>50 000 ч</v>
          </cell>
          <cell r="Q554" t="str">
            <v>-</v>
          </cell>
          <cell r="R554" t="str">
            <v>3 года</v>
          </cell>
          <cell r="S554">
            <v>0</v>
          </cell>
          <cell r="T554">
            <v>0</v>
          </cell>
          <cell r="U554">
            <v>3350</v>
          </cell>
          <cell r="V554">
            <v>3685</v>
          </cell>
          <cell r="W554">
            <v>4790</v>
          </cell>
          <cell r="X554">
            <v>5270</v>
          </cell>
          <cell r="Y554">
            <v>0</v>
          </cell>
          <cell r="Z554">
            <v>0</v>
          </cell>
          <cell r="AA554">
            <v>0</v>
          </cell>
          <cell r="AB554">
            <v>10016</v>
          </cell>
        </row>
        <row r="555">
          <cell r="A555" t="str">
            <v>VRN-AR30-32-ABK67-U</v>
          </cell>
          <cell r="B555">
            <v>32</v>
          </cell>
          <cell r="C555" t="str">
            <v>460-475 нм</v>
          </cell>
          <cell r="D555" t="str">
            <v>176-264В AС</v>
          </cell>
          <cell r="E555">
            <v>0.95</v>
          </cell>
          <cell r="F555" t="str">
            <v>К (концентрированная), 30°</v>
          </cell>
          <cell r="G555">
            <v>67</v>
          </cell>
          <cell r="H555" t="str">
            <v>SUNSHINE ELECTRONICS</v>
          </cell>
          <cell r="I555">
            <v>84</v>
          </cell>
          <cell r="J555" t="str">
            <v>285х100х135</v>
          </cell>
          <cell r="K555" t="e">
            <v>#N/A</v>
          </cell>
          <cell r="L555">
            <v>1200</v>
          </cell>
          <cell r="M555">
            <v>1300</v>
          </cell>
          <cell r="N555" t="str">
            <v>Экструдированный алюминиевый профиль (анодированный), вторичная оптика из акрила (ПММА) с  силиконовой прокладкой</v>
          </cell>
          <cell r="O555" t="str">
            <v xml:space="preserve"> -60°...+50° С</v>
          </cell>
          <cell r="P555" t="str">
            <v>50 000 ч</v>
          </cell>
          <cell r="Q555" t="str">
            <v>-</v>
          </cell>
          <cell r="R555" t="str">
            <v>3 года</v>
          </cell>
          <cell r="S555">
            <v>0</v>
          </cell>
          <cell r="T555">
            <v>0</v>
          </cell>
          <cell r="U555">
            <v>3350</v>
          </cell>
          <cell r="V555">
            <v>3685</v>
          </cell>
          <cell r="W555">
            <v>4790</v>
          </cell>
          <cell r="X555">
            <v>5270</v>
          </cell>
          <cell r="Y555">
            <v>0</v>
          </cell>
          <cell r="Z555">
            <v>0</v>
          </cell>
          <cell r="AA555">
            <v>0</v>
          </cell>
          <cell r="AB555">
            <v>10017</v>
          </cell>
        </row>
        <row r="556">
          <cell r="A556" t="str">
            <v>VRN-AR30-32-ABK67-K</v>
          </cell>
          <cell r="B556">
            <v>32</v>
          </cell>
          <cell r="C556" t="str">
            <v>460-475 нм</v>
          </cell>
          <cell r="D556" t="str">
            <v>176-264В AС</v>
          </cell>
          <cell r="E556">
            <v>0.95</v>
          </cell>
          <cell r="F556" t="str">
            <v>К (концентрированная), 30°</v>
          </cell>
          <cell r="G556">
            <v>67</v>
          </cell>
          <cell r="H556" t="str">
            <v>SUNSHINE ELECTRONICS</v>
          </cell>
          <cell r="I556">
            <v>84</v>
          </cell>
          <cell r="J556" t="str">
            <v>285х100х120</v>
          </cell>
          <cell r="K556" t="e">
            <v>#N/A</v>
          </cell>
          <cell r="L556">
            <v>1250</v>
          </cell>
          <cell r="M556">
            <v>1350</v>
          </cell>
          <cell r="N556" t="str">
            <v>Экструдированный алюминиевый профиль (анодированный), вторичная оптика из акрила (ПММА) с  силиконовой прокладкой</v>
          </cell>
          <cell r="O556" t="str">
            <v xml:space="preserve"> -60°...+50° С</v>
          </cell>
          <cell r="P556" t="str">
            <v>50 000 ч</v>
          </cell>
          <cell r="Q556" t="str">
            <v>-</v>
          </cell>
          <cell r="R556" t="str">
            <v>3 года</v>
          </cell>
          <cell r="S556">
            <v>0</v>
          </cell>
          <cell r="T556">
            <v>0</v>
          </cell>
          <cell r="U556">
            <v>3350</v>
          </cell>
          <cell r="V556">
            <v>3685</v>
          </cell>
          <cell r="W556">
            <v>4790</v>
          </cell>
          <cell r="X556">
            <v>5270</v>
          </cell>
          <cell r="Y556">
            <v>0</v>
          </cell>
          <cell r="Z556">
            <v>0</v>
          </cell>
          <cell r="AA556">
            <v>0</v>
          </cell>
          <cell r="AB556">
            <v>10018</v>
          </cell>
        </row>
        <row r="557">
          <cell r="A557" t="str">
            <v>VRN-AR60-32-ARK67-U</v>
          </cell>
          <cell r="B557">
            <v>32</v>
          </cell>
          <cell r="C557" t="str">
            <v>621-627 нм</v>
          </cell>
          <cell r="D557" t="str">
            <v>176-264В AС</v>
          </cell>
          <cell r="E557">
            <v>0.95</v>
          </cell>
          <cell r="F557" t="str">
            <v>Г (глубокая), 60°</v>
          </cell>
          <cell r="G557">
            <v>67</v>
          </cell>
          <cell r="H557" t="str">
            <v>SUNSHINE ELECTRONICS</v>
          </cell>
          <cell r="I557">
            <v>84</v>
          </cell>
          <cell r="J557" t="str">
            <v>285х100х135</v>
          </cell>
          <cell r="K557" t="e">
            <v>#N/A</v>
          </cell>
          <cell r="L557">
            <v>1200</v>
          </cell>
          <cell r="M557">
            <v>1300</v>
          </cell>
          <cell r="N557" t="str">
            <v>Экструдированный алюминиевый профиль (анодированный), вторичная оптика из акрила (ПММА) с  силиконовой прокладкой</v>
          </cell>
          <cell r="O557" t="str">
            <v xml:space="preserve"> -60°...+50° С</v>
          </cell>
          <cell r="P557" t="str">
            <v>50 000 ч</v>
          </cell>
          <cell r="Q557" t="str">
            <v>-</v>
          </cell>
          <cell r="R557" t="str">
            <v>3 года</v>
          </cell>
          <cell r="S557">
            <v>0</v>
          </cell>
          <cell r="T557">
            <v>0</v>
          </cell>
          <cell r="U557">
            <v>3350</v>
          </cell>
          <cell r="V557">
            <v>3685</v>
          </cell>
          <cell r="W557">
            <v>4790</v>
          </cell>
          <cell r="X557">
            <v>5270</v>
          </cell>
          <cell r="Y557">
            <v>0</v>
          </cell>
          <cell r="Z557">
            <v>0</v>
          </cell>
          <cell r="AA557">
            <v>0</v>
          </cell>
          <cell r="AB557">
            <v>10019</v>
          </cell>
        </row>
        <row r="558">
          <cell r="A558" t="str">
            <v>VRN-AR60-32-ARK67-K</v>
          </cell>
          <cell r="B558">
            <v>32</v>
          </cell>
          <cell r="C558" t="str">
            <v>621-627 нм</v>
          </cell>
          <cell r="D558" t="str">
            <v>176-264В AС</v>
          </cell>
          <cell r="E558">
            <v>0.95</v>
          </cell>
          <cell r="F558" t="str">
            <v>Г (глубокая), 60°</v>
          </cell>
          <cell r="G558">
            <v>67</v>
          </cell>
          <cell r="H558" t="str">
            <v>SUNSHINE ELECTRONICS</v>
          </cell>
          <cell r="I558">
            <v>84</v>
          </cell>
          <cell r="J558" t="str">
            <v>285х100х120</v>
          </cell>
          <cell r="K558" t="e">
            <v>#N/A</v>
          </cell>
          <cell r="L558">
            <v>1250</v>
          </cell>
          <cell r="M558">
            <v>1350</v>
          </cell>
          <cell r="N558" t="str">
            <v>Экструдированный алюминиевый профиль (анодированный), вторичная оптика из акрила (ПММА) с  силиконовой прокладкой</v>
          </cell>
          <cell r="O558" t="str">
            <v xml:space="preserve"> -60°...+50° С</v>
          </cell>
          <cell r="P558" t="str">
            <v>50 000 ч</v>
          </cell>
          <cell r="Q558" t="str">
            <v>-</v>
          </cell>
          <cell r="R558" t="str">
            <v>3 года</v>
          </cell>
          <cell r="S558">
            <v>0</v>
          </cell>
          <cell r="T558">
            <v>0</v>
          </cell>
          <cell r="U558">
            <v>3350</v>
          </cell>
          <cell r="V558">
            <v>3685</v>
          </cell>
          <cell r="W558">
            <v>4790</v>
          </cell>
          <cell r="X558">
            <v>5270</v>
          </cell>
          <cell r="Y558">
            <v>0</v>
          </cell>
          <cell r="Z558">
            <v>0</v>
          </cell>
          <cell r="AA558">
            <v>0</v>
          </cell>
          <cell r="AB558">
            <v>10020</v>
          </cell>
        </row>
        <row r="559">
          <cell r="A559" t="str">
            <v>VRN-AR60-32-AGK67-U</v>
          </cell>
          <cell r="B559">
            <v>32</v>
          </cell>
          <cell r="C559" t="str">
            <v>515-527 нм</v>
          </cell>
          <cell r="D559" t="str">
            <v>176-264В AС</v>
          </cell>
          <cell r="E559">
            <v>0.95</v>
          </cell>
          <cell r="F559" t="str">
            <v>Г (глубокая), 60°</v>
          </cell>
          <cell r="G559">
            <v>67</v>
          </cell>
          <cell r="H559" t="str">
            <v>SUNSHINE ELECTRONICS</v>
          </cell>
          <cell r="I559">
            <v>84</v>
          </cell>
          <cell r="J559" t="str">
            <v>285х100х135</v>
          </cell>
          <cell r="K559" t="e">
            <v>#N/A</v>
          </cell>
          <cell r="L559">
            <v>1200</v>
          </cell>
          <cell r="M559">
            <v>1300</v>
          </cell>
          <cell r="N559" t="str">
            <v>Экструдированный алюминиевый профиль (анодированный), вторичная оптика из акрила (ПММА) с  силиконовой прокладкой</v>
          </cell>
          <cell r="O559" t="str">
            <v xml:space="preserve"> -60°...+50° С</v>
          </cell>
          <cell r="P559" t="str">
            <v>50 000 ч</v>
          </cell>
          <cell r="Q559" t="str">
            <v>-</v>
          </cell>
          <cell r="R559" t="str">
            <v>3 года</v>
          </cell>
          <cell r="S559">
            <v>0</v>
          </cell>
          <cell r="T559">
            <v>0</v>
          </cell>
          <cell r="U559">
            <v>3350</v>
          </cell>
          <cell r="V559">
            <v>3685</v>
          </cell>
          <cell r="W559">
            <v>4790</v>
          </cell>
          <cell r="X559">
            <v>5270</v>
          </cell>
          <cell r="Y559">
            <v>0</v>
          </cell>
          <cell r="Z559">
            <v>0</v>
          </cell>
          <cell r="AA559">
            <v>0</v>
          </cell>
          <cell r="AB559">
            <v>10021</v>
          </cell>
        </row>
        <row r="560">
          <cell r="A560" t="str">
            <v>VRN-AR60-32-AGK67-K</v>
          </cell>
          <cell r="B560">
            <v>32</v>
          </cell>
          <cell r="C560" t="str">
            <v>515-527 нм</v>
          </cell>
          <cell r="D560" t="str">
            <v>176-264В AС</v>
          </cell>
          <cell r="E560">
            <v>0.95</v>
          </cell>
          <cell r="F560" t="str">
            <v>Г (глубокая), 60°</v>
          </cell>
          <cell r="G560">
            <v>67</v>
          </cell>
          <cell r="H560" t="str">
            <v>SUNSHINE ELECTRONICS</v>
          </cell>
          <cell r="I560">
            <v>84</v>
          </cell>
          <cell r="J560" t="str">
            <v>285х100х120</v>
          </cell>
          <cell r="K560" t="e">
            <v>#N/A</v>
          </cell>
          <cell r="L560">
            <v>1250</v>
          </cell>
          <cell r="M560">
            <v>1350</v>
          </cell>
          <cell r="N560" t="str">
            <v>Экструдированный алюминиевый профиль (анодированный), вторичная оптика из акрила (ПММА) с  силиконовой прокладкой</v>
          </cell>
          <cell r="O560" t="str">
            <v xml:space="preserve"> -60°...+50° С</v>
          </cell>
          <cell r="P560" t="str">
            <v>50 000 ч</v>
          </cell>
          <cell r="Q560" t="str">
            <v>-</v>
          </cell>
          <cell r="R560" t="str">
            <v>3 года</v>
          </cell>
          <cell r="S560">
            <v>0</v>
          </cell>
          <cell r="T560">
            <v>0</v>
          </cell>
          <cell r="U560">
            <v>3350</v>
          </cell>
          <cell r="V560">
            <v>3685</v>
          </cell>
          <cell r="W560">
            <v>4790</v>
          </cell>
          <cell r="X560">
            <v>5270</v>
          </cell>
          <cell r="Y560">
            <v>0</v>
          </cell>
          <cell r="Z560">
            <v>0</v>
          </cell>
          <cell r="AA560">
            <v>0</v>
          </cell>
          <cell r="AB560">
            <v>10022</v>
          </cell>
        </row>
        <row r="561">
          <cell r="A561" t="str">
            <v>VRN-AR60-32-ABK67-U</v>
          </cell>
          <cell r="B561">
            <v>32</v>
          </cell>
          <cell r="C561" t="str">
            <v>460-475 нм</v>
          </cell>
          <cell r="D561" t="str">
            <v>176-264В AС</v>
          </cell>
          <cell r="E561">
            <v>0.95</v>
          </cell>
          <cell r="F561" t="str">
            <v>Г (глубокая), 60°</v>
          </cell>
          <cell r="G561">
            <v>67</v>
          </cell>
          <cell r="H561" t="str">
            <v>SUNSHINE ELECTRONICS</v>
          </cell>
          <cell r="I561">
            <v>84</v>
          </cell>
          <cell r="J561" t="str">
            <v>285х100х135</v>
          </cell>
          <cell r="K561" t="e">
            <v>#N/A</v>
          </cell>
          <cell r="L561">
            <v>1200</v>
          </cell>
          <cell r="M561">
            <v>1300</v>
          </cell>
          <cell r="N561" t="str">
            <v>Экструдированный алюминиевый профиль (анодированный), вторичная оптика из акрила (ПММА) с  силиконовой прокладкой</v>
          </cell>
          <cell r="O561" t="str">
            <v xml:space="preserve"> -60°...+50° С</v>
          </cell>
          <cell r="P561" t="str">
            <v>50 000 ч</v>
          </cell>
          <cell r="Q561" t="str">
            <v>-</v>
          </cell>
          <cell r="R561" t="str">
            <v>3 года</v>
          </cell>
          <cell r="U561">
            <v>3350</v>
          </cell>
          <cell r="V561">
            <v>3685</v>
          </cell>
          <cell r="W561">
            <v>4790</v>
          </cell>
          <cell r="X561">
            <v>5270</v>
          </cell>
          <cell r="Y561">
            <v>0</v>
          </cell>
          <cell r="Z561">
            <v>0</v>
          </cell>
          <cell r="AA561">
            <v>0</v>
          </cell>
          <cell r="AB561">
            <v>10023</v>
          </cell>
        </row>
        <row r="562">
          <cell r="A562" t="str">
            <v>VRN-AR60-32-ABK67-K</v>
          </cell>
          <cell r="B562">
            <v>32</v>
          </cell>
          <cell r="C562" t="str">
            <v>460-475 нм</v>
          </cell>
          <cell r="D562" t="str">
            <v>176-264В AС</v>
          </cell>
          <cell r="E562">
            <v>0.95</v>
          </cell>
          <cell r="F562" t="str">
            <v>Г (глубокая), 60°</v>
          </cell>
          <cell r="G562">
            <v>67</v>
          </cell>
          <cell r="H562" t="str">
            <v>SUNSHINE ELECTRONICS</v>
          </cell>
          <cell r="I562">
            <v>84</v>
          </cell>
          <cell r="J562" t="str">
            <v>285х100х120</v>
          </cell>
          <cell r="K562" t="e">
            <v>#N/A</v>
          </cell>
          <cell r="L562">
            <v>1250</v>
          </cell>
          <cell r="M562">
            <v>1350</v>
          </cell>
          <cell r="N562" t="str">
            <v>Экструдированный алюминиевый профиль (анодированный), вторичная оптика из акрила (ПММА) с  силиконовой прокладкой</v>
          </cell>
          <cell r="O562" t="str">
            <v xml:space="preserve"> -60°...+50° С</v>
          </cell>
          <cell r="P562" t="str">
            <v>50 000 ч</v>
          </cell>
          <cell r="Q562" t="str">
            <v>-</v>
          </cell>
          <cell r="R562" t="str">
            <v>3 года</v>
          </cell>
          <cell r="U562">
            <v>3350</v>
          </cell>
          <cell r="V562">
            <v>3685</v>
          </cell>
          <cell r="W562">
            <v>4790</v>
          </cell>
          <cell r="X562">
            <v>5270</v>
          </cell>
          <cell r="Y562">
            <v>0</v>
          </cell>
          <cell r="Z562">
            <v>0</v>
          </cell>
          <cell r="AA562">
            <v>0</v>
          </cell>
          <cell r="AB562">
            <v>10024</v>
          </cell>
        </row>
        <row r="563">
          <cell r="A563" t="str">
            <v>VRN-AR90-32-ARK67-U</v>
          </cell>
          <cell r="B563">
            <v>32</v>
          </cell>
          <cell r="C563" t="str">
            <v>621-627 нм</v>
          </cell>
          <cell r="D563" t="str">
            <v>176-264В AС</v>
          </cell>
          <cell r="E563">
            <v>0.95</v>
          </cell>
          <cell r="F563" t="str">
            <v>Л (полуширокая), 90°</v>
          </cell>
          <cell r="G563">
            <v>67</v>
          </cell>
          <cell r="H563" t="str">
            <v>SUNSHINE ELECTRONICS</v>
          </cell>
          <cell r="I563">
            <v>84</v>
          </cell>
          <cell r="J563" t="str">
            <v>285х100х135</v>
          </cell>
          <cell r="K563" t="e">
            <v>#N/A</v>
          </cell>
          <cell r="L563">
            <v>1200</v>
          </cell>
          <cell r="M563">
            <v>1300</v>
          </cell>
          <cell r="N563" t="str">
            <v>Экструдированный алюминиевый профиль (анодированный), вторичная оптика из акрила (ПММА) с  силиконовой прокладкой</v>
          </cell>
          <cell r="O563" t="str">
            <v xml:space="preserve"> -60°...+50° С</v>
          </cell>
          <cell r="P563" t="str">
            <v>50 000 ч</v>
          </cell>
          <cell r="Q563" t="str">
            <v>-</v>
          </cell>
          <cell r="R563" t="str">
            <v>3 года</v>
          </cell>
          <cell r="S563">
            <v>0</v>
          </cell>
          <cell r="T563">
            <v>0</v>
          </cell>
          <cell r="U563">
            <v>3350</v>
          </cell>
          <cell r="V563">
            <v>3685</v>
          </cell>
          <cell r="W563">
            <v>4790</v>
          </cell>
          <cell r="X563">
            <v>5270</v>
          </cell>
          <cell r="Y563">
            <v>0</v>
          </cell>
          <cell r="Z563">
            <v>0</v>
          </cell>
          <cell r="AA563">
            <v>0</v>
          </cell>
          <cell r="AB563">
            <v>10025</v>
          </cell>
        </row>
        <row r="564">
          <cell r="A564" t="str">
            <v>VRN-AR90-32-ARK67-K</v>
          </cell>
          <cell r="B564">
            <v>32</v>
          </cell>
          <cell r="C564" t="str">
            <v>621-627 нм</v>
          </cell>
          <cell r="D564" t="str">
            <v>176-264В AС</v>
          </cell>
          <cell r="E564">
            <v>0.95</v>
          </cell>
          <cell r="F564" t="str">
            <v>Л (полуширокая), 90°</v>
          </cell>
          <cell r="G564">
            <v>67</v>
          </cell>
          <cell r="H564" t="str">
            <v>SUNSHINE ELECTRONICS</v>
          </cell>
          <cell r="I564">
            <v>84</v>
          </cell>
          <cell r="J564" t="str">
            <v>285х100х120</v>
          </cell>
          <cell r="K564" t="e">
            <v>#N/A</v>
          </cell>
          <cell r="L564">
            <v>1250</v>
          </cell>
          <cell r="M564">
            <v>1350</v>
          </cell>
          <cell r="N564" t="str">
            <v>Экструдированный алюминиевый профиль (анодированный), вторичная оптика из акрила (ПММА) с  силиконовой прокладкой</v>
          </cell>
          <cell r="O564" t="str">
            <v xml:space="preserve"> -60°...+50° С</v>
          </cell>
          <cell r="P564" t="str">
            <v>50 000 ч</v>
          </cell>
          <cell r="Q564" t="str">
            <v>-</v>
          </cell>
          <cell r="R564" t="str">
            <v>3 года</v>
          </cell>
          <cell r="S564">
            <v>0</v>
          </cell>
          <cell r="T564">
            <v>0</v>
          </cell>
          <cell r="U564">
            <v>3350</v>
          </cell>
          <cell r="V564">
            <v>3685</v>
          </cell>
          <cell r="W564">
            <v>4790</v>
          </cell>
          <cell r="X564">
            <v>5270</v>
          </cell>
          <cell r="Y564">
            <v>0</v>
          </cell>
          <cell r="Z564">
            <v>0</v>
          </cell>
          <cell r="AA564">
            <v>0</v>
          </cell>
          <cell r="AB564">
            <v>10026</v>
          </cell>
        </row>
        <row r="565">
          <cell r="A565" t="str">
            <v>VRN-AR90-32-AGK67-U</v>
          </cell>
          <cell r="B565">
            <v>32</v>
          </cell>
          <cell r="C565" t="str">
            <v>515-527 нм</v>
          </cell>
          <cell r="D565" t="str">
            <v>176-264В AС</v>
          </cell>
          <cell r="E565">
            <v>0.95</v>
          </cell>
          <cell r="F565" t="str">
            <v>Л (полуширокая), 90°</v>
          </cell>
          <cell r="G565">
            <v>67</v>
          </cell>
          <cell r="H565" t="str">
            <v>SUNSHINE ELECTRONICS</v>
          </cell>
          <cell r="I565">
            <v>84</v>
          </cell>
          <cell r="J565" t="str">
            <v>285х100х135</v>
          </cell>
          <cell r="K565" t="e">
            <v>#N/A</v>
          </cell>
          <cell r="L565">
            <v>1200</v>
          </cell>
          <cell r="M565">
            <v>1300</v>
          </cell>
          <cell r="N565" t="str">
            <v>Экструдированный алюминиевый профиль (анодированный), вторичная оптика из акрила (ПММА) с  силиконовой прокладкой</v>
          </cell>
          <cell r="O565" t="str">
            <v xml:space="preserve"> -60°...+50° С</v>
          </cell>
          <cell r="P565" t="str">
            <v>50 000 ч</v>
          </cell>
          <cell r="Q565" t="str">
            <v>-</v>
          </cell>
          <cell r="R565" t="str">
            <v>3 года</v>
          </cell>
          <cell r="S565">
            <v>0</v>
          </cell>
          <cell r="T565">
            <v>0</v>
          </cell>
          <cell r="U565">
            <v>3350</v>
          </cell>
          <cell r="V565">
            <v>3685</v>
          </cell>
          <cell r="W565">
            <v>4790</v>
          </cell>
          <cell r="X565">
            <v>5270</v>
          </cell>
          <cell r="Y565">
            <v>0</v>
          </cell>
          <cell r="Z565">
            <v>0</v>
          </cell>
          <cell r="AA565">
            <v>0</v>
          </cell>
          <cell r="AB565">
            <v>10027</v>
          </cell>
        </row>
        <row r="566">
          <cell r="A566" t="str">
            <v>VRN-AR90-32-AGK67-K</v>
          </cell>
          <cell r="B566">
            <v>32</v>
          </cell>
          <cell r="C566" t="str">
            <v>515-527 нм</v>
          </cell>
          <cell r="D566" t="str">
            <v>176-264В AС</v>
          </cell>
          <cell r="E566">
            <v>0.95</v>
          </cell>
          <cell r="F566" t="str">
            <v>Л (полуширокая), 90°</v>
          </cell>
          <cell r="G566">
            <v>67</v>
          </cell>
          <cell r="H566" t="str">
            <v>SUNSHINE ELECTRONICS</v>
          </cell>
          <cell r="I566">
            <v>84</v>
          </cell>
          <cell r="J566" t="str">
            <v>285х100х120</v>
          </cell>
          <cell r="K566" t="e">
            <v>#N/A</v>
          </cell>
          <cell r="L566">
            <v>1250</v>
          </cell>
          <cell r="M566">
            <v>1350</v>
          </cell>
          <cell r="N566" t="str">
            <v>Экструдированный алюминиевый профиль (анодированный), вторичная оптика из акрила (ПММА) с  силиконовой прокладкой</v>
          </cell>
          <cell r="O566" t="str">
            <v xml:space="preserve"> -60°...+50° С</v>
          </cell>
          <cell r="P566" t="str">
            <v>50 000 ч</v>
          </cell>
          <cell r="Q566" t="str">
            <v>-</v>
          </cell>
          <cell r="R566" t="str">
            <v>3 года</v>
          </cell>
          <cell r="S566">
            <v>0</v>
          </cell>
          <cell r="T566">
            <v>0</v>
          </cell>
          <cell r="U566">
            <v>3350</v>
          </cell>
          <cell r="V566">
            <v>3685</v>
          </cell>
          <cell r="W566">
            <v>4790</v>
          </cell>
          <cell r="X566">
            <v>5270</v>
          </cell>
          <cell r="Y566">
            <v>0</v>
          </cell>
          <cell r="Z566">
            <v>0</v>
          </cell>
          <cell r="AA566">
            <v>0</v>
          </cell>
          <cell r="AB566">
            <v>10028</v>
          </cell>
        </row>
        <row r="567">
          <cell r="A567" t="str">
            <v>VRN-AR90-32-ABK67-U</v>
          </cell>
          <cell r="B567">
            <v>32</v>
          </cell>
          <cell r="C567" t="str">
            <v>460-475 нм</v>
          </cell>
          <cell r="D567" t="str">
            <v>176-264В AС</v>
          </cell>
          <cell r="E567">
            <v>0.95</v>
          </cell>
          <cell r="F567" t="str">
            <v>Л (полуширокая), 90°</v>
          </cell>
          <cell r="G567">
            <v>67</v>
          </cell>
          <cell r="H567" t="str">
            <v>SUNSHINE ELECTRONICS</v>
          </cell>
          <cell r="I567">
            <v>84</v>
          </cell>
          <cell r="J567" t="str">
            <v>285х100х135</v>
          </cell>
          <cell r="K567" t="e">
            <v>#N/A</v>
          </cell>
          <cell r="L567">
            <v>1200</v>
          </cell>
          <cell r="M567">
            <v>1300</v>
          </cell>
          <cell r="N567" t="str">
            <v>Экструдированный алюминиевый профиль (анодированный), вторичная оптика из акрила (ПММА) с  силиконовой прокладкой</v>
          </cell>
          <cell r="O567" t="str">
            <v xml:space="preserve"> -60°...+50° С</v>
          </cell>
          <cell r="P567" t="str">
            <v>50 000 ч</v>
          </cell>
          <cell r="Q567" t="str">
            <v>-</v>
          </cell>
          <cell r="R567" t="str">
            <v>3 года</v>
          </cell>
          <cell r="S567">
            <v>0</v>
          </cell>
          <cell r="T567">
            <v>0</v>
          </cell>
          <cell r="U567">
            <v>3350</v>
          </cell>
          <cell r="V567">
            <v>3685</v>
          </cell>
          <cell r="W567">
            <v>4790</v>
          </cell>
          <cell r="X567">
            <v>5270</v>
          </cell>
          <cell r="Y567">
            <v>0</v>
          </cell>
          <cell r="Z567">
            <v>0</v>
          </cell>
          <cell r="AA567">
            <v>0</v>
          </cell>
          <cell r="AB567">
            <v>10029</v>
          </cell>
        </row>
        <row r="568">
          <cell r="A568" t="str">
            <v>VRN-AR90-32-ABK67-K</v>
          </cell>
          <cell r="B568">
            <v>32</v>
          </cell>
          <cell r="C568" t="str">
            <v>460-475 нм</v>
          </cell>
          <cell r="D568" t="str">
            <v>176-264В AС</v>
          </cell>
          <cell r="E568">
            <v>0.95</v>
          </cell>
          <cell r="F568" t="str">
            <v>Л (полуширокая), 90°</v>
          </cell>
          <cell r="G568">
            <v>67</v>
          </cell>
          <cell r="H568" t="str">
            <v>SUNSHINE ELECTRONICS</v>
          </cell>
          <cell r="I568">
            <v>84</v>
          </cell>
          <cell r="J568" t="str">
            <v>285х100х120</v>
          </cell>
          <cell r="K568" t="e">
            <v>#N/A</v>
          </cell>
          <cell r="L568">
            <v>1250</v>
          </cell>
          <cell r="M568">
            <v>1350</v>
          </cell>
          <cell r="N568" t="str">
            <v>Экструдированный алюминиевый профиль (анодированный), вторичная оптика из акрила (ПММА) с  силиконовой прокладкой</v>
          </cell>
          <cell r="O568" t="str">
            <v xml:space="preserve"> -60°...+50° С</v>
          </cell>
          <cell r="P568" t="str">
            <v>50 000 ч</v>
          </cell>
          <cell r="Q568" t="str">
            <v>-</v>
          </cell>
          <cell r="R568" t="str">
            <v>3 года</v>
          </cell>
          <cell r="S568">
            <v>0</v>
          </cell>
          <cell r="T568">
            <v>0</v>
          </cell>
          <cell r="U568">
            <v>3350</v>
          </cell>
          <cell r="V568">
            <v>3685</v>
          </cell>
          <cell r="W568">
            <v>4790</v>
          </cell>
          <cell r="X568">
            <v>5270</v>
          </cell>
          <cell r="Y568">
            <v>0</v>
          </cell>
          <cell r="Z568">
            <v>0</v>
          </cell>
          <cell r="AA568">
            <v>0</v>
          </cell>
          <cell r="AB568">
            <v>10030</v>
          </cell>
        </row>
        <row r="569">
          <cell r="A569" t="str">
            <v>VRN-AR136X78-32-ARK67-U</v>
          </cell>
          <cell r="B569">
            <v>32</v>
          </cell>
          <cell r="C569" t="str">
            <v>621-627 нм</v>
          </cell>
          <cell r="D569" t="str">
            <v>176-264В AС</v>
          </cell>
          <cell r="E569">
            <v>0.95</v>
          </cell>
          <cell r="F569" t="str">
            <v>ШБ (широкая, боковая), 136*78°</v>
          </cell>
          <cell r="G569">
            <v>67</v>
          </cell>
          <cell r="H569" t="str">
            <v>SUNSHINE ELECTRONICS</v>
          </cell>
          <cell r="I569">
            <v>84</v>
          </cell>
          <cell r="J569" t="str">
            <v>285х100х135</v>
          </cell>
          <cell r="K569" t="e">
            <v>#N/A</v>
          </cell>
          <cell r="L569">
            <v>1200</v>
          </cell>
          <cell r="M569">
            <v>1300</v>
          </cell>
          <cell r="N569" t="str">
            <v>Экструдированный алюминиевый профиль (анодированный), вторичная оптика из акрила (ПММА) с  силиконовой прокладкой</v>
          </cell>
          <cell r="O569" t="str">
            <v xml:space="preserve"> -60°...+50° С</v>
          </cell>
          <cell r="P569" t="str">
            <v>50 000 ч</v>
          </cell>
          <cell r="Q569" t="str">
            <v>-</v>
          </cell>
          <cell r="R569" t="str">
            <v>3 года</v>
          </cell>
          <cell r="S569">
            <v>0</v>
          </cell>
          <cell r="T569">
            <v>0</v>
          </cell>
          <cell r="U569">
            <v>3350</v>
          </cell>
          <cell r="V569">
            <v>3685</v>
          </cell>
          <cell r="W569">
            <v>4790</v>
          </cell>
          <cell r="X569">
            <v>5270</v>
          </cell>
          <cell r="Y569">
            <v>0</v>
          </cell>
          <cell r="Z569">
            <v>0</v>
          </cell>
          <cell r="AA569">
            <v>0</v>
          </cell>
          <cell r="AB569">
            <v>10031</v>
          </cell>
        </row>
        <row r="570">
          <cell r="A570" t="str">
            <v>VRN-AR136X78-32-ARK67-K</v>
          </cell>
          <cell r="B570">
            <v>32</v>
          </cell>
          <cell r="C570" t="str">
            <v>621-627 нм</v>
          </cell>
          <cell r="D570" t="str">
            <v>176-264В AС</v>
          </cell>
          <cell r="E570">
            <v>0.95</v>
          </cell>
          <cell r="F570" t="str">
            <v>ШБ (широкая, боковая), 136*78°</v>
          </cell>
          <cell r="G570">
            <v>67</v>
          </cell>
          <cell r="H570" t="str">
            <v>SUNSHINE ELECTRONICS</v>
          </cell>
          <cell r="I570">
            <v>84</v>
          </cell>
          <cell r="J570" t="str">
            <v>285х100х120</v>
          </cell>
          <cell r="K570" t="e">
            <v>#N/A</v>
          </cell>
          <cell r="L570">
            <v>1250</v>
          </cell>
          <cell r="M570">
            <v>1350</v>
          </cell>
          <cell r="N570" t="str">
            <v>Экструдированный алюминиевый профиль (анодированный), вторичная оптика из акрила (ПММА) с  силиконовой прокладкой</v>
          </cell>
          <cell r="O570" t="str">
            <v xml:space="preserve"> -60°...+50° С</v>
          </cell>
          <cell r="P570" t="str">
            <v>50 000 ч</v>
          </cell>
          <cell r="Q570" t="str">
            <v>-</v>
          </cell>
          <cell r="R570" t="str">
            <v>3 года</v>
          </cell>
          <cell r="S570">
            <v>0</v>
          </cell>
          <cell r="T570">
            <v>0</v>
          </cell>
          <cell r="U570">
            <v>3350</v>
          </cell>
          <cell r="V570">
            <v>3685</v>
          </cell>
          <cell r="W570">
            <v>4790</v>
          </cell>
          <cell r="X570">
            <v>5270</v>
          </cell>
          <cell r="Y570">
            <v>0</v>
          </cell>
          <cell r="Z570">
            <v>0</v>
          </cell>
          <cell r="AA570">
            <v>0</v>
          </cell>
          <cell r="AB570">
            <v>10032</v>
          </cell>
        </row>
        <row r="571">
          <cell r="A571" t="str">
            <v>VRN-AR136X78-32-AGK67-U</v>
          </cell>
          <cell r="B571">
            <v>32</v>
          </cell>
          <cell r="C571" t="str">
            <v>515-527 нм</v>
          </cell>
          <cell r="D571" t="str">
            <v>176-264В AС</v>
          </cell>
          <cell r="E571">
            <v>0.95</v>
          </cell>
          <cell r="F571" t="str">
            <v>ШБ (широкая, боковая), 136*78°</v>
          </cell>
          <cell r="G571">
            <v>67</v>
          </cell>
          <cell r="H571" t="str">
            <v>SUNSHINE ELECTRONICS</v>
          </cell>
          <cell r="I571">
            <v>84</v>
          </cell>
          <cell r="J571" t="str">
            <v>285х100х135</v>
          </cell>
          <cell r="K571" t="e">
            <v>#N/A</v>
          </cell>
          <cell r="L571">
            <v>1200</v>
          </cell>
          <cell r="M571">
            <v>1300</v>
          </cell>
          <cell r="N571" t="str">
            <v>Экструдированный алюминиевый профиль (анодированный), вторичная оптика из акрила (ПММА) с  силиконовой прокладкой</v>
          </cell>
          <cell r="O571" t="str">
            <v xml:space="preserve"> -60°...+50° С</v>
          </cell>
          <cell r="P571" t="str">
            <v>50 000 ч</v>
          </cell>
          <cell r="Q571" t="str">
            <v>-</v>
          </cell>
          <cell r="R571" t="str">
            <v>3 года</v>
          </cell>
          <cell r="S571">
            <v>0</v>
          </cell>
          <cell r="T571">
            <v>0</v>
          </cell>
          <cell r="U571">
            <v>3350</v>
          </cell>
          <cell r="V571">
            <v>3685</v>
          </cell>
          <cell r="W571">
            <v>4790</v>
          </cell>
          <cell r="X571">
            <v>5270</v>
          </cell>
          <cell r="Y571">
            <v>0</v>
          </cell>
          <cell r="Z571">
            <v>0</v>
          </cell>
          <cell r="AA571">
            <v>0</v>
          </cell>
          <cell r="AB571">
            <v>10033</v>
          </cell>
        </row>
        <row r="572">
          <cell r="A572" t="str">
            <v>VRN-AR136X78-32-AGK67-K</v>
          </cell>
          <cell r="B572">
            <v>32</v>
          </cell>
          <cell r="C572" t="str">
            <v>515-527 нм</v>
          </cell>
          <cell r="D572" t="str">
            <v>176-264В AС</v>
          </cell>
          <cell r="E572">
            <v>0.95</v>
          </cell>
          <cell r="F572" t="str">
            <v>ШБ (широкая, боковая), 136*78°</v>
          </cell>
          <cell r="G572">
            <v>67</v>
          </cell>
          <cell r="H572" t="str">
            <v>SUNSHINE ELECTRONICS</v>
          </cell>
          <cell r="I572">
            <v>84</v>
          </cell>
          <cell r="J572" t="str">
            <v>285х100х120</v>
          </cell>
          <cell r="K572" t="e">
            <v>#N/A</v>
          </cell>
          <cell r="L572">
            <v>1250</v>
          </cell>
          <cell r="M572">
            <v>1350</v>
          </cell>
          <cell r="N572" t="str">
            <v>Экструдированный алюминиевый профиль (анодированный), вторичная оптика из акрила (ПММА) с  силиконовой прокладкой</v>
          </cell>
          <cell r="O572" t="str">
            <v xml:space="preserve"> -60°...+50° С</v>
          </cell>
          <cell r="P572" t="str">
            <v>50 000 ч</v>
          </cell>
          <cell r="Q572" t="str">
            <v>-</v>
          </cell>
          <cell r="R572" t="str">
            <v>3 года</v>
          </cell>
          <cell r="S572">
            <v>0</v>
          </cell>
          <cell r="T572">
            <v>0</v>
          </cell>
          <cell r="U572">
            <v>3350</v>
          </cell>
          <cell r="V572">
            <v>3685</v>
          </cell>
          <cell r="W572">
            <v>4790</v>
          </cell>
          <cell r="X572">
            <v>5270</v>
          </cell>
          <cell r="Y572">
            <v>0</v>
          </cell>
          <cell r="Z572">
            <v>0</v>
          </cell>
          <cell r="AA572">
            <v>0</v>
          </cell>
          <cell r="AB572">
            <v>10034</v>
          </cell>
        </row>
        <row r="573">
          <cell r="A573" t="str">
            <v>VRN-AR136X78-32-ABK67-U</v>
          </cell>
          <cell r="B573">
            <v>32</v>
          </cell>
          <cell r="C573" t="str">
            <v>460-475 нм</v>
          </cell>
          <cell r="D573" t="str">
            <v>176-264В AС</v>
          </cell>
          <cell r="E573">
            <v>0.95</v>
          </cell>
          <cell r="F573" t="str">
            <v>ШБ (широкая, боковая), 136*78°</v>
          </cell>
          <cell r="G573">
            <v>67</v>
          </cell>
          <cell r="H573" t="str">
            <v>SUNSHINE ELECTRONICS</v>
          </cell>
          <cell r="I573">
            <v>84</v>
          </cell>
          <cell r="J573" t="str">
            <v>285х100х135</v>
          </cell>
          <cell r="K573" t="e">
            <v>#N/A</v>
          </cell>
          <cell r="L573">
            <v>1200</v>
          </cell>
          <cell r="M573">
            <v>1300</v>
          </cell>
          <cell r="N573" t="str">
            <v>Экструдированный алюминиевый профиль (анодированный), вторичная оптика из акрила (ПММА) с  силиконовой прокладкой</v>
          </cell>
          <cell r="O573" t="str">
            <v xml:space="preserve"> -60°...+50° С</v>
          </cell>
          <cell r="P573" t="str">
            <v>50 000 ч</v>
          </cell>
          <cell r="Q573" t="str">
            <v>-</v>
          </cell>
          <cell r="R573" t="str">
            <v>3 года</v>
          </cell>
          <cell r="S573">
            <v>0</v>
          </cell>
          <cell r="T573">
            <v>0</v>
          </cell>
          <cell r="U573">
            <v>3350</v>
          </cell>
          <cell r="V573">
            <v>3685</v>
          </cell>
          <cell r="W573">
            <v>4790</v>
          </cell>
          <cell r="X573">
            <v>5270</v>
          </cell>
          <cell r="Y573">
            <v>0</v>
          </cell>
          <cell r="Z573">
            <v>0</v>
          </cell>
          <cell r="AA573">
            <v>0</v>
          </cell>
          <cell r="AB573">
            <v>10035</v>
          </cell>
        </row>
        <row r="574">
          <cell r="A574" t="str">
            <v>VRN-AR136X78-32-ABK67-K</v>
          </cell>
          <cell r="B574">
            <v>32</v>
          </cell>
          <cell r="C574" t="str">
            <v>460-475 нм</v>
          </cell>
          <cell r="D574" t="str">
            <v>176-264В AС</v>
          </cell>
          <cell r="E574">
            <v>0.95</v>
          </cell>
          <cell r="F574" t="str">
            <v>ШБ (широкая, боковая), 136*78°</v>
          </cell>
          <cell r="G574">
            <v>67</v>
          </cell>
          <cell r="H574" t="str">
            <v>SUNSHINE ELECTRONICS</v>
          </cell>
          <cell r="I574">
            <v>84</v>
          </cell>
          <cell r="J574" t="str">
            <v>285х100х120</v>
          </cell>
          <cell r="K574" t="e">
            <v>#N/A</v>
          </cell>
          <cell r="L574">
            <v>1250</v>
          </cell>
          <cell r="M574">
            <v>1350</v>
          </cell>
          <cell r="N574" t="str">
            <v>Экструдированный алюминиевый профиль (анодированный), вторичная оптика из акрила (ПММА) с  силиконовой прокладкой</v>
          </cell>
          <cell r="O574" t="str">
            <v xml:space="preserve"> -60°...+50° С</v>
          </cell>
          <cell r="P574" t="str">
            <v>50 000 ч</v>
          </cell>
          <cell r="Q574" t="str">
            <v>-</v>
          </cell>
          <cell r="R574" t="str">
            <v>3 года</v>
          </cell>
          <cell r="S574">
            <v>0</v>
          </cell>
          <cell r="T574">
            <v>0</v>
          </cell>
          <cell r="U574">
            <v>3350</v>
          </cell>
          <cell r="V574">
            <v>3685</v>
          </cell>
          <cell r="W574">
            <v>4790</v>
          </cell>
          <cell r="X574">
            <v>5270</v>
          </cell>
          <cell r="Y574">
            <v>0</v>
          </cell>
          <cell r="Z574">
            <v>0</v>
          </cell>
          <cell r="AA574">
            <v>0</v>
          </cell>
          <cell r="AB574">
            <v>10036</v>
          </cell>
        </row>
        <row r="575">
          <cell r="A575">
            <v>0</v>
          </cell>
          <cell r="B575">
            <v>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</row>
        <row r="576">
          <cell r="A576" t="str">
            <v>VRN-RTL-10-8MA50K65-U</v>
          </cell>
          <cell r="B576">
            <v>10</v>
          </cell>
          <cell r="C576">
            <v>1250</v>
          </cell>
          <cell r="D576" t="str">
            <v>176-264В AС</v>
          </cell>
          <cell r="E576">
            <v>0.95</v>
          </cell>
          <cell r="F576" t="str">
            <v>Д (Косинусная)</v>
          </cell>
          <cell r="G576">
            <v>65</v>
          </cell>
          <cell r="H576" t="str">
            <v>Samsung LM281</v>
          </cell>
          <cell r="I576">
            <v>40</v>
          </cell>
          <cell r="J576" t="str">
            <v>335x60x60</v>
          </cell>
          <cell r="K576" t="str">
            <v>140х140х400</v>
          </cell>
          <cell r="L576">
            <v>1000</v>
          </cell>
          <cell r="M576">
            <v>1300</v>
          </cell>
          <cell r="N576" t="str">
            <v>Экструдированный алюминиевый профиль (анодированный), рассеиватель - акрил (ПММА)</v>
          </cell>
          <cell r="O576" t="str">
            <v xml:space="preserve"> -60°...+50° С</v>
          </cell>
          <cell r="P576" t="str">
            <v>100 000 ч</v>
          </cell>
          <cell r="Q576" t="str">
            <v>5000К 4000К* 3000К*</v>
          </cell>
          <cell r="R576" t="str">
            <v>5 лет</v>
          </cell>
          <cell r="S576">
            <v>0</v>
          </cell>
          <cell r="T576">
            <v>0</v>
          </cell>
          <cell r="U576">
            <v>1635</v>
          </cell>
          <cell r="V576">
            <v>1800</v>
          </cell>
          <cell r="W576">
            <v>2340</v>
          </cell>
          <cell r="X576">
            <v>2575</v>
          </cell>
          <cell r="Y576">
            <v>0</v>
          </cell>
          <cell r="Z576">
            <v>0</v>
          </cell>
          <cell r="AA576">
            <v>0</v>
          </cell>
          <cell r="AB576">
            <v>13001</v>
          </cell>
        </row>
        <row r="577">
          <cell r="A577" t="str">
            <v>VRN-RTL-22-8MA50K65-U</v>
          </cell>
          <cell r="B577">
            <v>22</v>
          </cell>
          <cell r="C577">
            <v>2750</v>
          </cell>
          <cell r="D577" t="str">
            <v>176-264В AС</v>
          </cell>
          <cell r="E577">
            <v>0.95</v>
          </cell>
          <cell r="F577" t="str">
            <v>Д (Косинусная)</v>
          </cell>
          <cell r="G577">
            <v>65</v>
          </cell>
          <cell r="H577" t="str">
            <v>Samsung LM281</v>
          </cell>
          <cell r="I577">
            <v>80</v>
          </cell>
          <cell r="J577" t="str">
            <v>635x60x60</v>
          </cell>
          <cell r="K577" t="str">
            <v>140x140x700</v>
          </cell>
          <cell r="L577">
            <v>1200</v>
          </cell>
          <cell r="M577">
            <v>1700</v>
          </cell>
          <cell r="N577" t="str">
            <v>Экструдированный алюминиевый профиль (анодированный), рассеиватель - акрил (ПММА)</v>
          </cell>
          <cell r="O577" t="str">
            <v xml:space="preserve"> -60°...+50° С</v>
          </cell>
          <cell r="P577" t="str">
            <v>100 000 ч</v>
          </cell>
          <cell r="Q577" t="str">
            <v>5000К 4000К* 3000К*</v>
          </cell>
          <cell r="R577" t="str">
            <v>5 лет</v>
          </cell>
          <cell r="S577">
            <v>0</v>
          </cell>
          <cell r="T577">
            <v>0</v>
          </cell>
          <cell r="U577">
            <v>2185</v>
          </cell>
          <cell r="V577">
            <v>2405</v>
          </cell>
          <cell r="W577">
            <v>3125</v>
          </cell>
          <cell r="X577">
            <v>3440</v>
          </cell>
          <cell r="Y577">
            <v>0</v>
          </cell>
          <cell r="Z577">
            <v>0</v>
          </cell>
          <cell r="AA577">
            <v>0</v>
          </cell>
          <cell r="AB577">
            <v>13002</v>
          </cell>
        </row>
        <row r="578">
          <cell r="A578" t="str">
            <v>VRN-RTL-32-8MA50K65-U</v>
          </cell>
          <cell r="B578">
            <v>32</v>
          </cell>
          <cell r="C578">
            <v>4000</v>
          </cell>
          <cell r="D578" t="str">
            <v>176-264В AС</v>
          </cell>
          <cell r="E578">
            <v>0.95</v>
          </cell>
          <cell r="F578" t="str">
            <v>Д (Косинусная)</v>
          </cell>
          <cell r="G578">
            <v>65</v>
          </cell>
          <cell r="H578" t="str">
            <v>Samsung LM281</v>
          </cell>
          <cell r="I578">
            <v>120</v>
          </cell>
          <cell r="J578" t="str">
            <v>935x60x60</v>
          </cell>
          <cell r="K578" t="str">
            <v>140х140х1000</v>
          </cell>
          <cell r="L578">
            <v>1500</v>
          </cell>
          <cell r="M578">
            <v>2000</v>
          </cell>
          <cell r="N578" t="str">
            <v>Экструдированный алюминиевый профиль (анодированный), рассеиватель - акрил (ПММА)</v>
          </cell>
          <cell r="O578" t="str">
            <v xml:space="preserve"> -60°...+50° С</v>
          </cell>
          <cell r="P578" t="str">
            <v>100 000 ч</v>
          </cell>
          <cell r="Q578" t="str">
            <v>5000К 4000К* 3000К*</v>
          </cell>
          <cell r="R578" t="str">
            <v>5 лет</v>
          </cell>
          <cell r="S578">
            <v>0</v>
          </cell>
          <cell r="T578">
            <v>0</v>
          </cell>
          <cell r="U578">
            <v>2785</v>
          </cell>
          <cell r="V578">
            <v>3065</v>
          </cell>
          <cell r="W578">
            <v>3985</v>
          </cell>
          <cell r="X578">
            <v>4385</v>
          </cell>
          <cell r="Y578">
            <v>0</v>
          </cell>
          <cell r="Z578">
            <v>0</v>
          </cell>
          <cell r="AA578">
            <v>0</v>
          </cell>
          <cell r="AB578">
            <v>13003</v>
          </cell>
        </row>
        <row r="579">
          <cell r="A579" t="str">
            <v>VRN-RTL-44-8MA50K65-U</v>
          </cell>
          <cell r="B579">
            <v>44</v>
          </cell>
          <cell r="C579">
            <v>5500</v>
          </cell>
          <cell r="D579" t="str">
            <v>176-264В AС</v>
          </cell>
          <cell r="E579">
            <v>0.95</v>
          </cell>
          <cell r="F579" t="str">
            <v>Д (Косинусная)</v>
          </cell>
          <cell r="G579">
            <v>65</v>
          </cell>
          <cell r="H579" t="str">
            <v>Samsung LM281</v>
          </cell>
          <cell r="I579">
            <v>160</v>
          </cell>
          <cell r="J579" t="str">
            <v>1235x60x60</v>
          </cell>
          <cell r="K579" t="str">
            <v>140x140x1300</v>
          </cell>
          <cell r="L579">
            <v>1800</v>
          </cell>
          <cell r="M579">
            <v>2300</v>
          </cell>
          <cell r="N579" t="str">
            <v>Экструдированный алюминиевый профиль (анодированный), рассеиватель - акрил (ПММА)</v>
          </cell>
          <cell r="O579" t="str">
            <v xml:space="preserve"> -60°...+50° С</v>
          </cell>
          <cell r="P579" t="str">
            <v>100 000 ч</v>
          </cell>
          <cell r="Q579" t="str">
            <v>5000К 4000К* 3000К*</v>
          </cell>
          <cell r="R579" t="str">
            <v>5 лет</v>
          </cell>
          <cell r="S579">
            <v>0</v>
          </cell>
          <cell r="T579">
            <v>0</v>
          </cell>
          <cell r="U579">
            <v>3225</v>
          </cell>
          <cell r="V579">
            <v>3550</v>
          </cell>
          <cell r="W579">
            <v>4615</v>
          </cell>
          <cell r="X579">
            <v>5075</v>
          </cell>
          <cell r="Y579">
            <v>0</v>
          </cell>
          <cell r="Z579">
            <v>0</v>
          </cell>
          <cell r="AA579">
            <v>0</v>
          </cell>
          <cell r="AB579">
            <v>13004</v>
          </cell>
        </row>
        <row r="580">
          <cell r="A580" t="str">
            <v>VRN-RTL-54-8MA50K65-U</v>
          </cell>
          <cell r="B580">
            <v>54</v>
          </cell>
          <cell r="C580">
            <v>6750</v>
          </cell>
          <cell r="D580" t="str">
            <v>176-264В AС</v>
          </cell>
          <cell r="E580">
            <v>0.95</v>
          </cell>
          <cell r="F580" t="str">
            <v>Д (Косинусная)</v>
          </cell>
          <cell r="G580">
            <v>65</v>
          </cell>
          <cell r="H580" t="str">
            <v>Samsung LM281</v>
          </cell>
          <cell r="I580">
            <v>200</v>
          </cell>
          <cell r="J580" t="str">
            <v>1535x60x60</v>
          </cell>
          <cell r="K580" t="str">
            <v>140x140x1600</v>
          </cell>
          <cell r="L580">
            <v>2250</v>
          </cell>
          <cell r="M580">
            <v>2750</v>
          </cell>
          <cell r="N580" t="str">
            <v>Экструдированный алюминиевый профиль (анодированный), рассеиватель - акрил (ПММА)</v>
          </cell>
          <cell r="O580" t="str">
            <v xml:space="preserve"> -60°...+50° С</v>
          </cell>
          <cell r="P580" t="str">
            <v>100 000 ч</v>
          </cell>
          <cell r="Q580" t="str">
            <v>5000К 4000К* 3000К*</v>
          </cell>
          <cell r="R580" t="str">
            <v>5 лет</v>
          </cell>
          <cell r="S580">
            <v>0</v>
          </cell>
          <cell r="T580">
            <v>0</v>
          </cell>
          <cell r="U580">
            <v>4050</v>
          </cell>
          <cell r="V580">
            <v>4455</v>
          </cell>
          <cell r="W580">
            <v>5790</v>
          </cell>
          <cell r="X580">
            <v>6370</v>
          </cell>
          <cell r="Y580">
            <v>0</v>
          </cell>
          <cell r="Z580">
            <v>0</v>
          </cell>
          <cell r="AA580">
            <v>0</v>
          </cell>
          <cell r="AB580">
            <v>13005</v>
          </cell>
        </row>
        <row r="581">
          <cell r="A581" t="str">
            <v>VRN-RTL-69-8MA50K65-U</v>
          </cell>
          <cell r="B581">
            <v>69</v>
          </cell>
          <cell r="C581">
            <v>7590</v>
          </cell>
          <cell r="D581" t="str">
            <v>176-264В AС</v>
          </cell>
          <cell r="E581">
            <v>0.95</v>
          </cell>
          <cell r="F581" t="str">
            <v>Д (Косинусная)</v>
          </cell>
          <cell r="G581">
            <v>65</v>
          </cell>
          <cell r="H581" t="str">
            <v>Samsung LM281</v>
          </cell>
          <cell r="I581">
            <v>120</v>
          </cell>
          <cell r="J581" t="str">
            <v>935x60x60</v>
          </cell>
          <cell r="K581" t="str">
            <v>140х140х1000</v>
          </cell>
          <cell r="L581">
            <v>1500</v>
          </cell>
          <cell r="M581">
            <v>2000</v>
          </cell>
          <cell r="N581" t="str">
            <v>Экструдированный алюминиевый профиль (анодированный), рассеиватель - акрил (ПММА)</v>
          </cell>
          <cell r="O581" t="str">
            <v xml:space="preserve"> -60°...+50° С</v>
          </cell>
          <cell r="P581" t="str">
            <v>100 000 ч</v>
          </cell>
          <cell r="Q581" t="str">
            <v>5000К 4000К* 3000К*</v>
          </cell>
          <cell r="R581" t="str">
            <v>5 лет</v>
          </cell>
          <cell r="S581">
            <v>0</v>
          </cell>
          <cell r="T581">
            <v>0</v>
          </cell>
          <cell r="U581">
            <v>3390</v>
          </cell>
          <cell r="V581">
            <v>3730</v>
          </cell>
          <cell r="W581">
            <v>4850</v>
          </cell>
          <cell r="X581">
            <v>5335</v>
          </cell>
          <cell r="Y581">
            <v>0</v>
          </cell>
          <cell r="Z581">
            <v>0</v>
          </cell>
          <cell r="AA581">
            <v>0</v>
          </cell>
          <cell r="AB581">
            <v>13101</v>
          </cell>
        </row>
        <row r="582">
          <cell r="A582" t="str">
            <v>VRN-RTL-92-8MA50K65-U</v>
          </cell>
          <cell r="B582">
            <v>92</v>
          </cell>
          <cell r="C582">
            <v>10120</v>
          </cell>
          <cell r="D582" t="str">
            <v>176-264В AС</v>
          </cell>
          <cell r="E582">
            <v>0.95</v>
          </cell>
          <cell r="F582" t="str">
            <v>Д (Косинусная)</v>
          </cell>
          <cell r="G582">
            <v>65</v>
          </cell>
          <cell r="H582" t="str">
            <v>Samsung LM281</v>
          </cell>
          <cell r="I582">
            <v>160</v>
          </cell>
          <cell r="J582" t="str">
            <v>1235x60x60</v>
          </cell>
          <cell r="K582" t="str">
            <v>140x140x1300</v>
          </cell>
          <cell r="L582">
            <v>1800</v>
          </cell>
          <cell r="M582">
            <v>2300</v>
          </cell>
          <cell r="N582" t="str">
            <v>Экструдированный алюминиевый профиль (анодированный), рассеиватель - акрил (ПММА)</v>
          </cell>
          <cell r="O582" t="str">
            <v xml:space="preserve"> -60°...+50° С</v>
          </cell>
          <cell r="P582" t="str">
            <v>100 000 ч</v>
          </cell>
          <cell r="Q582" t="str">
            <v>5000К 4000К* 3000К*</v>
          </cell>
          <cell r="R582" t="str">
            <v>5 лет</v>
          </cell>
          <cell r="S582">
            <v>0</v>
          </cell>
          <cell r="T582">
            <v>0</v>
          </cell>
          <cell r="U582">
            <v>4430</v>
          </cell>
          <cell r="V582">
            <v>4875</v>
          </cell>
          <cell r="W582">
            <v>6340</v>
          </cell>
          <cell r="X582">
            <v>6975</v>
          </cell>
          <cell r="Y582">
            <v>0</v>
          </cell>
          <cell r="Z582">
            <v>0</v>
          </cell>
          <cell r="AA582">
            <v>0</v>
          </cell>
          <cell r="AB582">
            <v>13102</v>
          </cell>
        </row>
        <row r="583">
          <cell r="A583" t="str">
            <v>VRN-RTL-115-8MA50K65-U</v>
          </cell>
          <cell r="B583">
            <v>115</v>
          </cell>
          <cell r="C583">
            <v>12650</v>
          </cell>
          <cell r="D583" t="str">
            <v>176-264В AС</v>
          </cell>
          <cell r="E583">
            <v>0.95</v>
          </cell>
          <cell r="F583" t="str">
            <v>Д (Косинусная)</v>
          </cell>
          <cell r="G583">
            <v>65</v>
          </cell>
          <cell r="H583" t="str">
            <v>Samsung LM281</v>
          </cell>
          <cell r="I583">
            <v>200</v>
          </cell>
          <cell r="J583" t="str">
            <v>1535x60x60</v>
          </cell>
          <cell r="K583" t="str">
            <v>140x140x1600</v>
          </cell>
          <cell r="L583">
            <v>2250</v>
          </cell>
          <cell r="M583">
            <v>2750</v>
          </cell>
          <cell r="N583" t="str">
            <v>Экструдированный алюминиевый профиль (анодированный), рассеиватель - акрил (ПММА)</v>
          </cell>
          <cell r="O583" t="str">
            <v xml:space="preserve"> -60°...+50° С</v>
          </cell>
          <cell r="P583" t="str">
            <v>100 000 ч</v>
          </cell>
          <cell r="Q583" t="str">
            <v>5000К 4000К* 3000К*</v>
          </cell>
          <cell r="R583" t="str">
            <v>5 лет</v>
          </cell>
          <cell r="S583">
            <v>0</v>
          </cell>
          <cell r="T583">
            <v>0</v>
          </cell>
          <cell r="U583">
            <v>5630</v>
          </cell>
          <cell r="V583">
            <v>6195</v>
          </cell>
          <cell r="W583">
            <v>8055</v>
          </cell>
          <cell r="X583">
            <v>8860</v>
          </cell>
          <cell r="Y583">
            <v>0</v>
          </cell>
          <cell r="Z583">
            <v>0</v>
          </cell>
          <cell r="AA583">
            <v>0</v>
          </cell>
          <cell r="AB583">
            <v>13103</v>
          </cell>
        </row>
        <row r="584">
          <cell r="A584">
            <v>0</v>
          </cell>
          <cell r="B584">
            <v>0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</row>
        <row r="585">
          <cell r="A585">
            <v>0</v>
          </cell>
          <cell r="B585">
            <v>0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</row>
        <row r="586">
          <cell r="A586">
            <v>0</v>
          </cell>
          <cell r="B586">
            <v>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</row>
        <row r="587">
          <cell r="A587">
            <v>0</v>
          </cell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</row>
        <row r="588">
          <cell r="A588">
            <v>0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</row>
        <row r="589">
          <cell r="A589">
            <v>0</v>
          </cell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</row>
        <row r="590">
          <cell r="A590">
            <v>0</v>
          </cell>
          <cell r="B590">
            <v>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</row>
        <row r="591">
          <cell r="A591">
            <v>0</v>
          </cell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</row>
        <row r="592">
          <cell r="A592">
            <v>0</v>
          </cell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</row>
        <row r="593">
          <cell r="A593">
            <v>0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</row>
        <row r="594">
          <cell r="A594">
            <v>0</v>
          </cell>
          <cell r="B594">
            <v>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</row>
        <row r="595">
          <cell r="A595">
            <v>0</v>
          </cell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</row>
        <row r="596">
          <cell r="T596">
            <v>0</v>
          </cell>
        </row>
        <row r="597">
          <cell r="T597">
            <v>0</v>
          </cell>
        </row>
        <row r="598">
          <cell r="T598">
            <v>0</v>
          </cell>
        </row>
        <row r="599">
          <cell r="T599">
            <v>0</v>
          </cell>
        </row>
        <row r="600">
          <cell r="T600">
            <v>0</v>
          </cell>
        </row>
        <row r="601">
          <cell r="T601">
            <v>0</v>
          </cell>
        </row>
        <row r="602">
          <cell r="T602">
            <v>0</v>
          </cell>
        </row>
        <row r="603">
          <cell r="T603">
            <v>0</v>
          </cell>
        </row>
        <row r="604">
          <cell r="T604">
            <v>0</v>
          </cell>
        </row>
        <row r="605">
          <cell r="T605">
            <v>0</v>
          </cell>
        </row>
        <row r="606">
          <cell r="T606">
            <v>0</v>
          </cell>
        </row>
        <row r="607">
          <cell r="T607">
            <v>0</v>
          </cell>
        </row>
        <row r="608">
          <cell r="T608">
            <v>0</v>
          </cell>
        </row>
        <row r="609">
          <cell r="T609">
            <v>0</v>
          </cell>
        </row>
        <row r="610">
          <cell r="T610">
            <v>0</v>
          </cell>
        </row>
        <row r="611">
          <cell r="T611">
            <v>0</v>
          </cell>
        </row>
        <row r="612">
          <cell r="T612">
            <v>0</v>
          </cell>
        </row>
        <row r="613">
          <cell r="T613">
            <v>0</v>
          </cell>
        </row>
        <row r="614">
          <cell r="T614">
            <v>0</v>
          </cell>
        </row>
        <row r="615">
          <cell r="T615">
            <v>0</v>
          </cell>
        </row>
        <row r="616">
          <cell r="T616">
            <v>0</v>
          </cell>
        </row>
        <row r="617">
          <cell r="T617">
            <v>0</v>
          </cell>
        </row>
        <row r="618">
          <cell r="T618">
            <v>0</v>
          </cell>
        </row>
        <row r="619">
          <cell r="T619">
            <v>0</v>
          </cell>
        </row>
        <row r="620">
          <cell r="T620">
            <v>0</v>
          </cell>
        </row>
        <row r="621">
          <cell r="T621">
            <v>0</v>
          </cell>
        </row>
        <row r="622">
          <cell r="T622">
            <v>0</v>
          </cell>
        </row>
        <row r="623">
          <cell r="T623">
            <v>0</v>
          </cell>
        </row>
        <row r="624">
          <cell r="T624">
            <v>0</v>
          </cell>
        </row>
        <row r="625">
          <cell r="T625">
            <v>0</v>
          </cell>
        </row>
        <row r="626">
          <cell r="T626">
            <v>0</v>
          </cell>
        </row>
        <row r="627">
          <cell r="T627">
            <v>0</v>
          </cell>
        </row>
        <row r="628">
          <cell r="T628">
            <v>0</v>
          </cell>
        </row>
        <row r="629">
          <cell r="T629">
            <v>0</v>
          </cell>
        </row>
        <row r="630">
          <cell r="T630">
            <v>0</v>
          </cell>
        </row>
        <row r="631">
          <cell r="T631">
            <v>0</v>
          </cell>
        </row>
        <row r="632">
          <cell r="T632">
            <v>0</v>
          </cell>
        </row>
        <row r="633">
          <cell r="T633">
            <v>0</v>
          </cell>
        </row>
        <row r="634">
          <cell r="T634">
            <v>0</v>
          </cell>
        </row>
        <row r="635">
          <cell r="T635">
            <v>0</v>
          </cell>
        </row>
        <row r="636">
          <cell r="T636">
            <v>0</v>
          </cell>
        </row>
        <row r="637">
          <cell r="T637">
            <v>0</v>
          </cell>
        </row>
        <row r="638">
          <cell r="T638">
            <v>0</v>
          </cell>
        </row>
        <row r="639">
          <cell r="T639">
            <v>0</v>
          </cell>
        </row>
        <row r="640">
          <cell r="T640">
            <v>0</v>
          </cell>
        </row>
        <row r="641">
          <cell r="T641">
            <v>0</v>
          </cell>
        </row>
        <row r="642">
          <cell r="T642">
            <v>0</v>
          </cell>
        </row>
        <row r="643">
          <cell r="T643">
            <v>0</v>
          </cell>
        </row>
        <row r="644">
          <cell r="T644">
            <v>0</v>
          </cell>
        </row>
        <row r="645">
          <cell r="T645">
            <v>0</v>
          </cell>
        </row>
        <row r="646">
          <cell r="T646">
            <v>0</v>
          </cell>
        </row>
        <row r="647">
          <cell r="T647">
            <v>0</v>
          </cell>
        </row>
        <row r="648">
          <cell r="T648">
            <v>0</v>
          </cell>
        </row>
        <row r="649">
          <cell r="T649">
            <v>0</v>
          </cell>
        </row>
        <row r="650">
          <cell r="T650">
            <v>0</v>
          </cell>
        </row>
        <row r="651">
          <cell r="T651">
            <v>0</v>
          </cell>
        </row>
        <row r="652">
          <cell r="T652">
            <v>0</v>
          </cell>
        </row>
        <row r="653">
          <cell r="T653">
            <v>0</v>
          </cell>
        </row>
        <row r="654">
          <cell r="T654">
            <v>0</v>
          </cell>
        </row>
        <row r="655">
          <cell r="T655">
            <v>0</v>
          </cell>
        </row>
        <row r="656">
          <cell r="T656">
            <v>0</v>
          </cell>
        </row>
        <row r="657">
          <cell r="T657">
            <v>0</v>
          </cell>
        </row>
        <row r="658">
          <cell r="T658">
            <v>0</v>
          </cell>
        </row>
        <row r="659">
          <cell r="T659">
            <v>0</v>
          </cell>
        </row>
        <row r="660">
          <cell r="T660">
            <v>0</v>
          </cell>
        </row>
        <row r="661">
          <cell r="T661">
            <v>0</v>
          </cell>
        </row>
        <row r="662">
          <cell r="T662">
            <v>0</v>
          </cell>
        </row>
        <row r="663">
          <cell r="T663">
            <v>0</v>
          </cell>
        </row>
        <row r="664">
          <cell r="T664">
            <v>0</v>
          </cell>
        </row>
        <row r="665">
          <cell r="T665">
            <v>0</v>
          </cell>
        </row>
        <row r="666">
          <cell r="T666">
            <v>0</v>
          </cell>
        </row>
        <row r="667">
          <cell r="T667">
            <v>0</v>
          </cell>
        </row>
        <row r="668">
          <cell r="T668">
            <v>0</v>
          </cell>
        </row>
        <row r="669">
          <cell r="T669">
            <v>0</v>
          </cell>
        </row>
        <row r="670">
          <cell r="T670">
            <v>0</v>
          </cell>
        </row>
        <row r="671">
          <cell r="T671">
            <v>0</v>
          </cell>
        </row>
        <row r="672">
          <cell r="T672">
            <v>0</v>
          </cell>
        </row>
        <row r="673">
          <cell r="T673">
            <v>0</v>
          </cell>
        </row>
        <row r="674">
          <cell r="T674">
            <v>0</v>
          </cell>
        </row>
        <row r="675">
          <cell r="T675">
            <v>0</v>
          </cell>
        </row>
        <row r="676">
          <cell r="T676">
            <v>0</v>
          </cell>
        </row>
        <row r="677">
          <cell r="T677">
            <v>0</v>
          </cell>
        </row>
        <row r="678">
          <cell r="T678">
            <v>0</v>
          </cell>
        </row>
        <row r="679">
          <cell r="T679">
            <v>0</v>
          </cell>
        </row>
        <row r="680">
          <cell r="T680">
            <v>0</v>
          </cell>
        </row>
        <row r="681">
          <cell r="T681">
            <v>0</v>
          </cell>
        </row>
        <row r="682">
          <cell r="T682">
            <v>0</v>
          </cell>
        </row>
        <row r="683">
          <cell r="T683">
            <v>0</v>
          </cell>
        </row>
        <row r="684">
          <cell r="T684">
            <v>0</v>
          </cell>
        </row>
        <row r="685">
          <cell r="T685">
            <v>0</v>
          </cell>
        </row>
        <row r="686">
          <cell r="T686">
            <v>0</v>
          </cell>
        </row>
        <row r="687">
          <cell r="T687">
            <v>0</v>
          </cell>
        </row>
        <row r="688">
          <cell r="T688">
            <v>0</v>
          </cell>
        </row>
        <row r="689">
          <cell r="T689">
            <v>0</v>
          </cell>
        </row>
        <row r="690">
          <cell r="T690">
            <v>0</v>
          </cell>
        </row>
        <row r="691">
          <cell r="T691">
            <v>0</v>
          </cell>
        </row>
        <row r="692">
          <cell r="T692">
            <v>0</v>
          </cell>
        </row>
        <row r="693">
          <cell r="T693">
            <v>0</v>
          </cell>
        </row>
        <row r="694">
          <cell r="T694">
            <v>0</v>
          </cell>
        </row>
        <row r="695">
          <cell r="T695">
            <v>0</v>
          </cell>
        </row>
        <row r="696">
          <cell r="T696">
            <v>0</v>
          </cell>
        </row>
        <row r="697">
          <cell r="T697">
            <v>0</v>
          </cell>
        </row>
        <row r="698">
          <cell r="T698">
            <v>0</v>
          </cell>
        </row>
        <row r="699">
          <cell r="T699">
            <v>0</v>
          </cell>
        </row>
        <row r="700">
          <cell r="T700">
            <v>0</v>
          </cell>
        </row>
        <row r="701">
          <cell r="T701">
            <v>0</v>
          </cell>
        </row>
        <row r="702">
          <cell r="T702">
            <v>0</v>
          </cell>
        </row>
        <row r="703">
          <cell r="T703">
            <v>0</v>
          </cell>
        </row>
        <row r="704">
          <cell r="T704">
            <v>0</v>
          </cell>
        </row>
        <row r="705">
          <cell r="T705">
            <v>0</v>
          </cell>
        </row>
        <row r="706">
          <cell r="T706">
            <v>0</v>
          </cell>
        </row>
        <row r="707">
          <cell r="T707">
            <v>0</v>
          </cell>
        </row>
        <row r="708">
          <cell r="T708">
            <v>0</v>
          </cell>
        </row>
        <row r="709">
          <cell r="T709">
            <v>0</v>
          </cell>
        </row>
        <row r="710">
          <cell r="T710">
            <v>0</v>
          </cell>
        </row>
        <row r="711">
          <cell r="T711">
            <v>0</v>
          </cell>
        </row>
        <row r="712">
          <cell r="T712">
            <v>0</v>
          </cell>
        </row>
        <row r="713">
          <cell r="T713">
            <v>0</v>
          </cell>
        </row>
        <row r="714">
          <cell r="T714">
            <v>0</v>
          </cell>
        </row>
        <row r="715">
          <cell r="T715">
            <v>0</v>
          </cell>
        </row>
        <row r="716">
          <cell r="T716">
            <v>0</v>
          </cell>
        </row>
        <row r="717">
          <cell r="T717">
            <v>0</v>
          </cell>
        </row>
        <row r="718">
          <cell r="T718">
            <v>0</v>
          </cell>
        </row>
        <row r="719">
          <cell r="T719">
            <v>0</v>
          </cell>
        </row>
        <row r="720">
          <cell r="T720">
            <v>0</v>
          </cell>
        </row>
        <row r="721">
          <cell r="T721">
            <v>0</v>
          </cell>
        </row>
        <row r="722">
          <cell r="T722">
            <v>0</v>
          </cell>
        </row>
        <row r="723">
          <cell r="T723">
            <v>0</v>
          </cell>
        </row>
        <row r="724">
          <cell r="T724">
            <v>0</v>
          </cell>
        </row>
        <row r="725">
          <cell r="T725">
            <v>0</v>
          </cell>
        </row>
        <row r="726">
          <cell r="T726">
            <v>0</v>
          </cell>
        </row>
        <row r="727">
          <cell r="T727">
            <v>0</v>
          </cell>
        </row>
        <row r="728">
          <cell r="T728">
            <v>0</v>
          </cell>
        </row>
        <row r="729">
          <cell r="T729">
            <v>0</v>
          </cell>
        </row>
        <row r="730">
          <cell r="T730">
            <v>0</v>
          </cell>
        </row>
        <row r="731">
          <cell r="T731">
            <v>0</v>
          </cell>
        </row>
        <row r="732">
          <cell r="T732">
            <v>0</v>
          </cell>
        </row>
        <row r="733">
          <cell r="T733">
            <v>0</v>
          </cell>
        </row>
        <row r="734">
          <cell r="T734">
            <v>0</v>
          </cell>
        </row>
        <row r="735">
          <cell r="T735">
            <v>0</v>
          </cell>
        </row>
        <row r="736">
          <cell r="T736">
            <v>0</v>
          </cell>
        </row>
        <row r="737">
          <cell r="T737">
            <v>0</v>
          </cell>
        </row>
        <row r="738">
          <cell r="T738">
            <v>0</v>
          </cell>
        </row>
        <row r="739">
          <cell r="T739">
            <v>0</v>
          </cell>
        </row>
        <row r="740">
          <cell r="T740">
            <v>0</v>
          </cell>
        </row>
        <row r="741">
          <cell r="T741">
            <v>0</v>
          </cell>
        </row>
        <row r="742">
          <cell r="T742">
            <v>0</v>
          </cell>
        </row>
        <row r="743">
          <cell r="T743">
            <v>0</v>
          </cell>
        </row>
        <row r="744">
          <cell r="T744">
            <v>0</v>
          </cell>
        </row>
        <row r="745">
          <cell r="T745">
            <v>0</v>
          </cell>
        </row>
        <row r="746">
          <cell r="T746">
            <v>0</v>
          </cell>
        </row>
        <row r="747">
          <cell r="T747">
            <v>0</v>
          </cell>
        </row>
        <row r="748">
          <cell r="T748">
            <v>0</v>
          </cell>
        </row>
        <row r="749">
          <cell r="T749">
            <v>0</v>
          </cell>
        </row>
        <row r="750">
          <cell r="T750">
            <v>0</v>
          </cell>
        </row>
        <row r="751">
          <cell r="T751">
            <v>0</v>
          </cell>
        </row>
        <row r="752">
          <cell r="T752">
            <v>0</v>
          </cell>
        </row>
        <row r="753">
          <cell r="T753">
            <v>0</v>
          </cell>
        </row>
        <row r="754">
          <cell r="T754">
            <v>0</v>
          </cell>
        </row>
        <row r="755">
          <cell r="T755">
            <v>0</v>
          </cell>
        </row>
        <row r="756">
          <cell r="T756">
            <v>0</v>
          </cell>
        </row>
        <row r="757">
          <cell r="T757">
            <v>0</v>
          </cell>
        </row>
        <row r="758">
          <cell r="T758">
            <v>0</v>
          </cell>
        </row>
        <row r="759">
          <cell r="T759">
            <v>0</v>
          </cell>
        </row>
        <row r="760">
          <cell r="T760">
            <v>0</v>
          </cell>
        </row>
        <row r="761">
          <cell r="T761">
            <v>0</v>
          </cell>
        </row>
        <row r="762">
          <cell r="T762">
            <v>0</v>
          </cell>
        </row>
        <row r="763">
          <cell r="T763">
            <v>0</v>
          </cell>
        </row>
        <row r="764">
          <cell r="T764">
            <v>0</v>
          </cell>
        </row>
        <row r="765">
          <cell r="T765">
            <v>0</v>
          </cell>
        </row>
        <row r="766">
          <cell r="T766">
            <v>0</v>
          </cell>
        </row>
        <row r="767">
          <cell r="T767">
            <v>0</v>
          </cell>
        </row>
        <row r="768">
          <cell r="T768">
            <v>0</v>
          </cell>
        </row>
        <row r="769">
          <cell r="T769">
            <v>0</v>
          </cell>
        </row>
        <row r="770">
          <cell r="T770">
            <v>0</v>
          </cell>
        </row>
        <row r="771">
          <cell r="T771">
            <v>0</v>
          </cell>
        </row>
        <row r="772">
          <cell r="T772">
            <v>0</v>
          </cell>
        </row>
        <row r="773">
          <cell r="T773">
            <v>0</v>
          </cell>
        </row>
        <row r="774">
          <cell r="T774">
            <v>0</v>
          </cell>
        </row>
        <row r="775">
          <cell r="T775">
            <v>0</v>
          </cell>
        </row>
        <row r="776">
          <cell r="T776">
            <v>0</v>
          </cell>
        </row>
        <row r="777">
          <cell r="T777">
            <v>0</v>
          </cell>
        </row>
        <row r="778">
          <cell r="T778">
            <v>0</v>
          </cell>
        </row>
        <row r="779">
          <cell r="T779">
            <v>0</v>
          </cell>
        </row>
        <row r="780">
          <cell r="T780">
            <v>0</v>
          </cell>
        </row>
        <row r="781">
          <cell r="T781">
            <v>0</v>
          </cell>
        </row>
        <row r="782">
          <cell r="T782">
            <v>0</v>
          </cell>
        </row>
        <row r="783">
          <cell r="T783">
            <v>0</v>
          </cell>
        </row>
        <row r="784">
          <cell r="T784">
            <v>0</v>
          </cell>
        </row>
        <row r="785">
          <cell r="T785">
            <v>0</v>
          </cell>
        </row>
        <row r="786">
          <cell r="T786">
            <v>0</v>
          </cell>
        </row>
        <row r="787">
          <cell r="T787">
            <v>0</v>
          </cell>
        </row>
        <row r="788">
          <cell r="T788">
            <v>0</v>
          </cell>
        </row>
        <row r="789">
          <cell r="T789">
            <v>0</v>
          </cell>
        </row>
        <row r="790">
          <cell r="T790">
            <v>0</v>
          </cell>
        </row>
        <row r="791">
          <cell r="T791">
            <v>0</v>
          </cell>
        </row>
        <row r="792">
          <cell r="T792">
            <v>0</v>
          </cell>
        </row>
        <row r="793">
          <cell r="T793">
            <v>0</v>
          </cell>
        </row>
        <row r="794">
          <cell r="T794">
            <v>0</v>
          </cell>
        </row>
        <row r="795">
          <cell r="T795">
            <v>0</v>
          </cell>
        </row>
        <row r="796">
          <cell r="T796">
            <v>0</v>
          </cell>
        </row>
        <row r="797">
          <cell r="T797">
            <v>0</v>
          </cell>
        </row>
        <row r="798">
          <cell r="T798">
            <v>0</v>
          </cell>
        </row>
        <row r="799">
          <cell r="T799">
            <v>0</v>
          </cell>
        </row>
        <row r="800">
          <cell r="T800">
            <v>0</v>
          </cell>
        </row>
        <row r="801">
          <cell r="T801">
            <v>0</v>
          </cell>
        </row>
        <row r="802">
          <cell r="T802">
            <v>0</v>
          </cell>
        </row>
        <row r="803">
          <cell r="T803">
            <v>0</v>
          </cell>
        </row>
        <row r="804">
          <cell r="T804">
            <v>0</v>
          </cell>
        </row>
        <row r="805">
          <cell r="T805">
            <v>0</v>
          </cell>
        </row>
        <row r="806">
          <cell r="T806">
            <v>0</v>
          </cell>
        </row>
        <row r="807">
          <cell r="T807">
            <v>0</v>
          </cell>
        </row>
        <row r="808">
          <cell r="T808">
            <v>0</v>
          </cell>
        </row>
        <row r="809">
          <cell r="T809">
            <v>0</v>
          </cell>
        </row>
        <row r="810">
          <cell r="T810">
            <v>0</v>
          </cell>
        </row>
        <row r="811">
          <cell r="T811">
            <v>0</v>
          </cell>
        </row>
        <row r="812">
          <cell r="T812">
            <v>0</v>
          </cell>
        </row>
        <row r="813">
          <cell r="T813">
            <v>0</v>
          </cell>
        </row>
        <row r="814">
          <cell r="T814">
            <v>0</v>
          </cell>
        </row>
        <row r="815">
          <cell r="T815">
            <v>0</v>
          </cell>
        </row>
        <row r="816">
          <cell r="T816">
            <v>0</v>
          </cell>
        </row>
        <row r="817">
          <cell r="T817">
            <v>0</v>
          </cell>
        </row>
        <row r="818">
          <cell r="T818">
            <v>0</v>
          </cell>
        </row>
        <row r="819">
          <cell r="T819">
            <v>0</v>
          </cell>
        </row>
        <row r="820">
          <cell r="T820">
            <v>0</v>
          </cell>
        </row>
        <row r="821">
          <cell r="T821">
            <v>0</v>
          </cell>
        </row>
        <row r="822">
          <cell r="T822">
            <v>0</v>
          </cell>
        </row>
        <row r="823">
          <cell r="T823">
            <v>0</v>
          </cell>
        </row>
        <row r="824">
          <cell r="T824">
            <v>0</v>
          </cell>
        </row>
        <row r="825">
          <cell r="T825">
            <v>0</v>
          </cell>
        </row>
        <row r="826">
          <cell r="T826">
            <v>0</v>
          </cell>
        </row>
        <row r="827">
          <cell r="T827">
            <v>0</v>
          </cell>
        </row>
        <row r="828">
          <cell r="T828">
            <v>0</v>
          </cell>
        </row>
        <row r="829">
          <cell r="T829">
            <v>0</v>
          </cell>
        </row>
        <row r="830">
          <cell r="T830">
            <v>0</v>
          </cell>
        </row>
        <row r="831">
          <cell r="T831">
            <v>0</v>
          </cell>
        </row>
        <row r="832">
          <cell r="T832">
            <v>0</v>
          </cell>
        </row>
        <row r="833">
          <cell r="T833">
            <v>0</v>
          </cell>
        </row>
        <row r="834">
          <cell r="T834">
            <v>0</v>
          </cell>
        </row>
        <row r="835">
          <cell r="T835">
            <v>0</v>
          </cell>
        </row>
        <row r="836">
          <cell r="T836">
            <v>0</v>
          </cell>
        </row>
        <row r="837">
          <cell r="T837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outlinePr summaryBelow="0" summaryRight="0"/>
    <pageSetUpPr fitToPage="1"/>
  </sheetPr>
  <dimension ref="A1:AD97"/>
  <sheetViews>
    <sheetView view="pageBreakPreview" zoomScale="70" zoomScaleNormal="65" zoomScaleSheetLayoutView="70" zoomScalePageLayoutView="25" workbookViewId="0">
      <pane xSplit="2" ySplit="4" topLeftCell="T78" activePane="bottomRight" state="frozen"/>
      <selection activeCell="Q6" sqref="Q6"/>
      <selection pane="topRight" activeCell="Q6" sqref="Q6"/>
      <selection pane="bottomLeft" activeCell="Q6" sqref="Q6"/>
      <selection pane="bottomRight" activeCell="Y4" sqref="Y1:Z1048576"/>
    </sheetView>
  </sheetViews>
  <sheetFormatPr defaultRowHeight="15" outlineLevelCol="1"/>
  <cols>
    <col min="1" max="1" width="65.7109375" customWidth="1"/>
    <col min="2" max="2" width="32.7109375" style="8" customWidth="1"/>
    <col min="3" max="3" width="20.140625" style="8" customWidth="1"/>
    <col min="4" max="4" width="25.7109375" customWidth="1"/>
    <col min="5" max="5" width="40.7109375" customWidth="1"/>
    <col min="6" max="6" width="16.7109375" customWidth="1" outlineLevel="1"/>
    <col min="7" max="7" width="13.28515625" customWidth="1" outlineLevel="1"/>
    <col min="8" max="8" width="22.85546875" customWidth="1" outlineLevel="1"/>
    <col min="9" max="9" width="14.7109375" customWidth="1" outlineLevel="1"/>
    <col min="10" max="10" width="6.7109375" customWidth="1" outlineLevel="1"/>
    <col min="11" max="11" width="13.28515625" customWidth="1" outlineLevel="1"/>
    <col min="12" max="12" width="14.42578125" style="6" customWidth="1" outlineLevel="1"/>
    <col min="13" max="14" width="15.140625" style="6" customWidth="1" outlineLevel="1"/>
    <col min="15" max="15" width="14.5703125" style="6" customWidth="1" outlineLevel="1"/>
    <col min="16" max="16" width="12.140625" style="6" customWidth="1" outlineLevel="1"/>
    <col min="17" max="17" width="12.7109375" customWidth="1"/>
    <col min="18" max="18" width="14.7109375" customWidth="1"/>
    <col min="19" max="19" width="11.42578125" customWidth="1"/>
    <col min="20" max="20" width="12.7109375" style="9" customWidth="1"/>
    <col min="21" max="21" width="13.7109375" customWidth="1"/>
    <col min="22" max="22" width="13.5703125" customWidth="1"/>
    <col min="23" max="23" width="14.7109375" customWidth="1"/>
    <col min="24" max="24" width="14.85546875" customWidth="1"/>
    <col min="25" max="25" width="15.7109375" style="101" customWidth="1"/>
  </cols>
  <sheetData>
    <row r="1" spans="1:25" s="9" customFormat="1" ht="28.5" customHeight="1">
      <c r="A1" s="551" t="s">
        <v>606</v>
      </c>
      <c r="B1" s="552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  <c r="O1" s="553"/>
      <c r="P1" s="553"/>
      <c r="Q1" s="553"/>
      <c r="R1" s="553"/>
      <c r="S1" s="553"/>
      <c r="T1" s="553"/>
      <c r="U1" s="553"/>
      <c r="V1" s="553"/>
      <c r="W1" s="553"/>
      <c r="X1" s="553"/>
      <c r="Y1" s="553"/>
    </row>
    <row r="2" spans="1:25" ht="29.25" customHeight="1">
      <c r="A2" s="546" t="s">
        <v>22</v>
      </c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  <c r="Y2" s="546"/>
    </row>
    <row r="3" spans="1:25" s="102" customFormat="1" ht="24.95" customHeight="1">
      <c r="A3" s="547" t="s">
        <v>0</v>
      </c>
      <c r="B3" s="547" t="s">
        <v>1</v>
      </c>
      <c r="C3" s="547" t="s">
        <v>239</v>
      </c>
      <c r="D3" s="547" t="s">
        <v>4</v>
      </c>
      <c r="E3" s="526" t="s">
        <v>9</v>
      </c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  <c r="Q3" s="527"/>
      <c r="R3" s="527"/>
      <c r="S3" s="527"/>
      <c r="T3" s="527"/>
      <c r="U3" s="527"/>
      <c r="V3" s="528"/>
      <c r="W3" s="549" t="s">
        <v>3</v>
      </c>
      <c r="X3" s="526" t="s">
        <v>163</v>
      </c>
      <c r="Y3" s="523"/>
    </row>
    <row r="4" spans="1:25" s="102" customFormat="1" ht="77.25" customHeight="1" thickBot="1">
      <c r="A4" s="548"/>
      <c r="B4" s="548"/>
      <c r="C4" s="548"/>
      <c r="D4" s="548"/>
      <c r="E4" s="109" t="s">
        <v>18</v>
      </c>
      <c r="F4" s="109" t="s">
        <v>13</v>
      </c>
      <c r="G4" s="109" t="s">
        <v>5</v>
      </c>
      <c r="H4" s="109" t="s">
        <v>6</v>
      </c>
      <c r="I4" s="109" t="s">
        <v>12</v>
      </c>
      <c r="J4" s="109" t="s">
        <v>11</v>
      </c>
      <c r="K4" s="109" t="s">
        <v>10</v>
      </c>
      <c r="L4" s="306" t="s">
        <v>8</v>
      </c>
      <c r="M4" s="306" t="s">
        <v>469</v>
      </c>
      <c r="N4" s="306" t="s">
        <v>470</v>
      </c>
      <c r="O4" s="306" t="s">
        <v>471</v>
      </c>
      <c r="P4" s="306" t="s">
        <v>472</v>
      </c>
      <c r="Q4" s="109" t="s">
        <v>545</v>
      </c>
      <c r="R4" s="109" t="s">
        <v>26</v>
      </c>
      <c r="S4" s="109" t="s">
        <v>28</v>
      </c>
      <c r="T4" s="109" t="s">
        <v>27</v>
      </c>
      <c r="U4" s="109" t="s">
        <v>21</v>
      </c>
      <c r="V4" s="109" t="s">
        <v>2</v>
      </c>
      <c r="W4" s="550"/>
      <c r="X4" s="550"/>
      <c r="Y4" s="110" t="s">
        <v>30</v>
      </c>
    </row>
    <row r="5" spans="1:25" s="5" customFormat="1" ht="69.95" customHeight="1">
      <c r="A5" s="529"/>
      <c r="B5" s="276" t="s">
        <v>32</v>
      </c>
      <c r="C5" s="165">
        <f>VLOOKUP(B5,Данные!A:AB,28,FALSE)</f>
        <v>1001</v>
      </c>
      <c r="D5" s="532" t="s">
        <v>167</v>
      </c>
      <c r="E5" s="535" t="str">
        <f>CONCATENATE(CONCATENATE($F$4,": ",$F5,CHAR(10),$H$4,": ",$H5,CHAR(10),$I$4,": ",$I5,CHAR(10),$J$4,": ",$J5,CHAR(10),$K$4,": ",$K5,CHAR(10),$L$4,": ",$L5,CHAR(10)),"*Цветовая темп.:
 5000К (по умолчанию), 
 3000К, 4000К (опционально);"," 
 **Рассеиватель: 
 - силикатное стекло (по умолч.),
 - прозр. поликарбонат (опция),
 - матовый поликарбонат (опция).")</f>
        <v>КСС: Д (косинусная)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*Цветовая темп.:
 5000К (по умолчанию), 
 3000К, 4000К (опционально); 
 **Рассеиватель: 
 - силикатное стекло (по умолч.),
 - прозр. поликарбонат (опция),
 - матовый поликарбонат (опция).</v>
      </c>
      <c r="F5" s="66" t="str">
        <f>VLOOKUP($B5,Данные!$A$2:$W$1215,6,FALSE)</f>
        <v>Д (косинусная)</v>
      </c>
      <c r="G5" s="66" t="str">
        <f>VLOOKUP($B5,Данные!$A$2:$W$1215,8,FALSE)</f>
        <v>Samsung LM281</v>
      </c>
      <c r="H5" s="66" t="str">
        <f>VLOOKUP($B5,Данные!$A$2:$W$1215,14,FALSE)</f>
        <v>Экструдированный алюминиевый профиль (анодированный), прозрачное минеральное стекло**</v>
      </c>
      <c r="I5" s="66" t="str">
        <f>VLOOKUP($B5,Данные!$A$2:$W$1215,4,FALSE)</f>
        <v>176-264В AС</v>
      </c>
      <c r="J5" s="66">
        <f>VLOOKUP($B5,Данные!$A$2:$W$1215,5,FALSE)</f>
        <v>0.95</v>
      </c>
      <c r="K5" s="66" t="str">
        <f>VLOOKUP($B5,Данные!$A$2:$W$1215,15,FALSE)</f>
        <v xml:space="preserve"> -60°...+50° С</v>
      </c>
      <c r="L5" s="22" t="str">
        <f>VLOOKUP($B5,Данные!$A$2:$W$1215,16,FALSE)</f>
        <v>100 000 ч.</v>
      </c>
      <c r="M5" s="22" t="str">
        <f>VLOOKUP($B5,Данные!A:AB,10,FALSE)</f>
        <v>225х100х135</v>
      </c>
      <c r="N5" s="22" t="str">
        <f>VLOOKUP($B5,Данные!A:AB,11,FALSE)</f>
        <v>250x115x140</v>
      </c>
      <c r="O5" s="22">
        <f>VLOOKUP($B5,Данные!A:AB,12,FALSE)</f>
        <v>1100</v>
      </c>
      <c r="P5" s="22">
        <f>VLOOKUP($B5,Данные!A:AB,13,FALSE)</f>
        <v>1200</v>
      </c>
      <c r="Q5" s="88">
        <f>VLOOKUP($B5,Данные!$A$2:$W$1215,9,FALSE)</f>
        <v>84</v>
      </c>
      <c r="R5" s="31">
        <f>VLOOKUP($B5,Данные!$A$2:$W$1215,2,FALSE)</f>
        <v>32</v>
      </c>
      <c r="S5" s="40">
        <f>VLOOKUP($B5,Данные!$A$2:$W$1215,3,FALSE)</f>
        <v>5120</v>
      </c>
      <c r="T5" s="95">
        <f>S5/R5</f>
        <v>160</v>
      </c>
      <c r="U5" s="94" t="str">
        <f>VLOOKUP($B5,Данные!$A$2:$W$1215,17,FALSE)</f>
        <v>5000К 4000К* 3000К*</v>
      </c>
      <c r="V5" s="85">
        <f>VLOOKUP($B5,Данные!$A$2:$W$1215,7,FALSE)</f>
        <v>67</v>
      </c>
      <c r="W5" s="98" t="str">
        <f>VLOOKUP($B5,Данные!$A$2:$W$1215,18,FALSE)</f>
        <v>5 лет</v>
      </c>
      <c r="X5" s="43"/>
      <c r="Y5" s="112">
        <f>VLOOKUP($B5,Данные!$A$2:$X$1215,24,FALSE)</f>
        <v>3225</v>
      </c>
    </row>
    <row r="6" spans="1:25" s="5" customFormat="1" ht="69.95" customHeight="1">
      <c r="A6" s="530"/>
      <c r="B6" s="18" t="s">
        <v>38</v>
      </c>
      <c r="C6" s="165">
        <f>VLOOKUP(B6,Данные!A:AB,28,FALSE)</f>
        <v>1007</v>
      </c>
      <c r="D6" s="533"/>
      <c r="E6" s="536" t="str">
        <f>CONCATENATE(CONCATENATE($F$4,": ",$F6,CHAR(10),$G$4,": ",$G6,CHAR(10),$H$4,": ",$H6,CHAR(10),$I$4,": ",$I6,CHAR(10),$J$4,": ",$J6,CHAR(10),$K$4,": ",$K6,CHAR(10),$L$4,": ",$L6,CHAR(10)),CONCATENATE($M$4,": ",$M6,CHAR(10),$O$4,": ",$O6))</f>
        <v>КСС: Д (косинусная)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 без упаковки, мм: 275х100х135
Масса без упаковки, г: 1200</v>
      </c>
      <c r="F6" s="67" t="str">
        <f>VLOOKUP($B6,Данные!$A$2:$W$1215,6,FALSE)</f>
        <v>Д (косинусная)</v>
      </c>
      <c r="G6" s="67" t="str">
        <f>VLOOKUP($B6,Данные!$A$2:$W$1215,8,FALSE)</f>
        <v>Samsung LM281</v>
      </c>
      <c r="H6" s="67" t="str">
        <f>VLOOKUP($B6,Данные!$A$2:$W$1215,14,FALSE)</f>
        <v>Экструдированный алюминиевый профиль (анодированный), прозрачное минеральное стекло**</v>
      </c>
      <c r="I6" s="67" t="str">
        <f>VLOOKUP($B6,Данные!$A$2:$W$1215,4,FALSE)</f>
        <v>176-264В AС</v>
      </c>
      <c r="J6" s="67">
        <f>VLOOKUP($B6,Данные!$A$2:$W$1215,5,FALSE)</f>
        <v>0.95</v>
      </c>
      <c r="K6" s="67" t="str">
        <f>VLOOKUP($B6,Данные!$A$2:$W$1215,15,FALSE)</f>
        <v xml:space="preserve"> -60°...+50° С</v>
      </c>
      <c r="L6" s="307" t="str">
        <f>VLOOKUP($B6,Данные!$A$2:$W$1215,16,FALSE)</f>
        <v>100 000 ч.</v>
      </c>
      <c r="M6" s="307" t="str">
        <f>VLOOKUP($B6,Данные!A:AB,10,FALSE)</f>
        <v>275х100х135</v>
      </c>
      <c r="N6" s="307" t="str">
        <f>VLOOKUP($B6,Данные!A:AB,11,FALSE)</f>
        <v>300x115x140</v>
      </c>
      <c r="O6" s="307">
        <f>VLOOKUP($B6,Данные!A:AB,12,FALSE)</f>
        <v>1200</v>
      </c>
      <c r="P6" s="307">
        <f>VLOOKUP($B6,Данные!A:AB,13,FALSE)</f>
        <v>1300</v>
      </c>
      <c r="Q6" s="89">
        <f>VLOOKUP($B6,Данные!$A$2:$W$1215,9,FALSE)</f>
        <v>132</v>
      </c>
      <c r="R6" s="32">
        <f>VLOOKUP($B6,Данные!$A$2:$W$1215,2,FALSE)</f>
        <v>48</v>
      </c>
      <c r="S6" s="42">
        <f>VLOOKUP($B6,Данные!$A$2:$W$1215,3,FALSE)</f>
        <v>7680</v>
      </c>
      <c r="T6" s="96">
        <f t="shared" ref="T6:T11" si="0">S6/R6</f>
        <v>160</v>
      </c>
      <c r="U6" s="86" t="str">
        <f>VLOOKUP($B6,Данные!$A$2:$W$1215,17,FALSE)</f>
        <v>5000К 4000К* 3000К*</v>
      </c>
      <c r="V6" s="86">
        <f>VLOOKUP($B6,Данные!$A$2:$W$1215,7,FALSE)</f>
        <v>67</v>
      </c>
      <c r="W6" s="99" t="str">
        <f>VLOOKUP($B6,Данные!$A$2:$W$1215,18,FALSE)</f>
        <v>5 лет</v>
      </c>
      <c r="X6" s="33"/>
      <c r="Y6" s="113">
        <f>VLOOKUP($B6,Данные!$A$2:$X$1215,24,FALSE)</f>
        <v>3935</v>
      </c>
    </row>
    <row r="7" spans="1:25" s="5" customFormat="1" ht="69.95" customHeight="1">
      <c r="A7" s="530"/>
      <c r="B7" s="18" t="s">
        <v>44</v>
      </c>
      <c r="C7" s="165">
        <f>VLOOKUP(B7,Данные!A:AB,28,FALSE)</f>
        <v>1013</v>
      </c>
      <c r="D7" s="533"/>
      <c r="E7" s="536"/>
      <c r="F7" s="134" t="str">
        <f>VLOOKUP($B7,Данные!$A$2:$W$1215,6,FALSE)</f>
        <v>Д (косинусная)</v>
      </c>
      <c r="G7" s="134" t="str">
        <f>VLOOKUP($B7,Данные!$A$2:$W$1215,8,FALSE)</f>
        <v>Samsung LM281</v>
      </c>
      <c r="H7" s="134" t="str">
        <f>VLOOKUP($B7,Данные!$A$2:$W$1215,14,FALSE)</f>
        <v>Экструдированный алюминиевый профиль (анодированный), прозрачное минеральное стекло**</v>
      </c>
      <c r="I7" s="134" t="str">
        <f>VLOOKUP($B7,Данные!$A$2:$W$1215,4,FALSE)</f>
        <v>176-264В AС</v>
      </c>
      <c r="J7" s="134">
        <f>VLOOKUP($B7,Данные!$A$2:$W$1215,5,FALSE)</f>
        <v>0.95</v>
      </c>
      <c r="K7" s="134" t="str">
        <f>VLOOKUP($B7,Данные!$A$2:$W$1215,15,FALSE)</f>
        <v xml:space="preserve"> -60°...+50° С</v>
      </c>
      <c r="L7" s="307" t="str">
        <f>VLOOKUP($B7,Данные!$A$2:$W$1215,16,FALSE)</f>
        <v>100 000 ч.</v>
      </c>
      <c r="M7" s="307" t="str">
        <f>VLOOKUP($B7,Данные!A:AB,10,FALSE)</f>
        <v>325х100х135</v>
      </c>
      <c r="N7" s="307" t="str">
        <f>VLOOKUP($B7,Данные!A:AB,11,FALSE)</f>
        <v>350x115x140</v>
      </c>
      <c r="O7" s="307">
        <f>VLOOKUP($B7,Данные!A:AB,12,FALSE)</f>
        <v>1300</v>
      </c>
      <c r="P7" s="307">
        <f>VLOOKUP($B7,Данные!A:AB,13,FALSE)</f>
        <v>1400</v>
      </c>
      <c r="Q7" s="89">
        <f>VLOOKUP($B7,Данные!$A$2:$W$1215,9,FALSE)</f>
        <v>168</v>
      </c>
      <c r="R7" s="32">
        <f>VLOOKUP($B7,Данные!$A$2:$W$1215,2,FALSE)</f>
        <v>62</v>
      </c>
      <c r="S7" s="131">
        <f>VLOOKUP($B7,Данные!$A$2:$W$1215,3,FALSE)</f>
        <v>9920</v>
      </c>
      <c r="T7" s="96">
        <f>S7/R7</f>
        <v>160</v>
      </c>
      <c r="U7" s="86" t="str">
        <f>VLOOKUP($B7,Данные!$A$2:$W$1215,17,FALSE)</f>
        <v>5000К 4000К* 3000К*</v>
      </c>
      <c r="V7" s="86">
        <f>VLOOKUP($B7,Данные!$A$2:$W$1215,7,FALSE)</f>
        <v>67</v>
      </c>
      <c r="W7" s="99" t="str">
        <f>VLOOKUP($B7,Данные!$A$2:$W$1215,18,FALSE)</f>
        <v>5 лет</v>
      </c>
      <c r="X7" s="132"/>
      <c r="Y7" s="113">
        <f>VLOOKUP($B7,Данные!$A$2:$X$1215,24,FALSE)</f>
        <v>4170</v>
      </c>
    </row>
    <row r="8" spans="1:25" s="5" customFormat="1" ht="69.95" customHeight="1">
      <c r="A8" s="530"/>
      <c r="B8" s="18" t="s">
        <v>195</v>
      </c>
      <c r="C8" s="165">
        <f>VLOOKUP(B8,Данные!A:AB,28,FALSE)</f>
        <v>1019</v>
      </c>
      <c r="D8" s="533"/>
      <c r="E8" s="536"/>
      <c r="F8" s="134" t="str">
        <f>VLOOKUP($B8,Данные!$A$2:$W$1215,6,FALSE)</f>
        <v>Д (косинусная)</v>
      </c>
      <c r="G8" s="134" t="str">
        <f>VLOOKUP($B8,Данные!$A$2:$W$1215,8,FALSE)</f>
        <v>Samsung LM281</v>
      </c>
      <c r="H8" s="134" t="str">
        <f>VLOOKUP($B8,Данные!$A$2:$W$1215,14,FALSE)</f>
        <v>Экструдированный алюминиевый профиль (анодированный), прозрачное минеральное стекло**</v>
      </c>
      <c r="I8" s="134" t="str">
        <f>VLOOKUP($B8,Данные!$A$2:$W$1215,4,FALSE)</f>
        <v>176-264В AС</v>
      </c>
      <c r="J8" s="134">
        <f>VLOOKUP($B8,Данные!$A$2:$W$1215,5,FALSE)</f>
        <v>0.95</v>
      </c>
      <c r="K8" s="134" t="str">
        <f>VLOOKUP($B8,Данные!$A$2:$W$1215,15,FALSE)</f>
        <v xml:space="preserve"> -60°...+50° С</v>
      </c>
      <c r="L8" s="307" t="str">
        <f>VLOOKUP($B8,Данные!$A$2:$W$1215,16,FALSE)</f>
        <v>100 000 ч.</v>
      </c>
      <c r="M8" s="307" t="str">
        <f>VLOOKUP($B8,Данные!A:AB,10,FALSE)</f>
        <v>465х100х135</v>
      </c>
      <c r="N8" s="307" t="str">
        <f>VLOOKUP($B8,Данные!A:AB,11,FALSE)</f>
        <v>500x115x140</v>
      </c>
      <c r="O8" s="307">
        <f>VLOOKUP($B8,Данные!A:AB,12,FALSE)</f>
        <v>1650</v>
      </c>
      <c r="P8" s="307">
        <f>VLOOKUP($B8,Данные!A:AB,13,FALSE)</f>
        <v>1750</v>
      </c>
      <c r="Q8" s="89">
        <f>VLOOKUP($B8,Данные!$A$2:$W$1215,9,FALSE)</f>
        <v>216</v>
      </c>
      <c r="R8" s="32">
        <f>VLOOKUP($B8,Данные!$A$2:$W$1215,2,FALSE)</f>
        <v>80</v>
      </c>
      <c r="S8" s="131">
        <f>VLOOKUP($B8,Данные!$A$2:$W$1215,3,FALSE)</f>
        <v>12800</v>
      </c>
      <c r="T8" s="96">
        <f>S8/R8</f>
        <v>160</v>
      </c>
      <c r="U8" s="86" t="str">
        <f>VLOOKUP($B8,Данные!$A$2:$W$1215,17,FALSE)</f>
        <v>5000К 4000К* 3000К*</v>
      </c>
      <c r="V8" s="86">
        <f>VLOOKUP($B8,Данные!$A$2:$W$1215,7,FALSE)</f>
        <v>67</v>
      </c>
      <c r="W8" s="99" t="str">
        <f>VLOOKUP($B8,Данные!$A$2:$W$1215,18,FALSE)</f>
        <v>5 лет</v>
      </c>
      <c r="X8" s="132"/>
      <c r="Y8" s="113">
        <f>VLOOKUP($B8,Данные!$A$2:$X$1215,24,FALSE)</f>
        <v>5740</v>
      </c>
    </row>
    <row r="9" spans="1:25" s="5" customFormat="1" ht="69.95" customHeight="1">
      <c r="A9" s="530"/>
      <c r="B9" s="18" t="s">
        <v>50</v>
      </c>
      <c r="C9" s="165">
        <f>VLOOKUP(B9,Данные!A:AB,28,FALSE)</f>
        <v>1029</v>
      </c>
      <c r="D9" s="533"/>
      <c r="E9" s="536" t="str">
        <f>CONCATENATE(CONCATENATE($F$4,": ",$F9,CHAR(10),$G$4,": ",$G9,CHAR(10),$H$4,": ",$H9,CHAR(10),$I$4,": ",$I9,CHAR(10),$J$4,": ",$J9,CHAR(10),$K$4,": ",$K9,CHAR(10),$L$4,": ",$L9,CHAR(10)),CONCATENATE($M$4,": ",$M9,CHAR(10),$O$4,": ",$O9))</f>
        <v>КСС: Д (косинусная)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 без упаковки, мм: 525х100х135
Масса без упаковки, г: 1900</v>
      </c>
      <c r="F9" s="67" t="str">
        <f>VLOOKUP($B9,Данные!$A$2:$W$1215,6,FALSE)</f>
        <v>Д (косинусная)</v>
      </c>
      <c r="G9" s="67" t="str">
        <f>VLOOKUP($B9,Данные!$A$2:$W$1215,8,FALSE)</f>
        <v>Samsung LM281</v>
      </c>
      <c r="H9" s="67" t="str">
        <f>VLOOKUP($B9,Данные!$A$2:$W$1215,14,FALSE)</f>
        <v>Экструдированный алюминиевый профиль (анодированный), прозрачное минеральное стекло**</v>
      </c>
      <c r="I9" s="67" t="str">
        <f>VLOOKUP($B9,Данные!$A$2:$W$1215,4,FALSE)</f>
        <v>176-264В AС</v>
      </c>
      <c r="J9" s="67">
        <f>VLOOKUP($B9,Данные!$A$2:$W$1215,5,FALSE)</f>
        <v>0.95</v>
      </c>
      <c r="K9" s="67" t="str">
        <f>VLOOKUP($B9,Данные!$A$2:$W$1215,15,FALSE)</f>
        <v xml:space="preserve"> -60°...+50° С</v>
      </c>
      <c r="L9" s="307" t="str">
        <f>VLOOKUP($B9,Данные!$A$2:$W$1215,16,FALSE)</f>
        <v>100 000 ч.</v>
      </c>
      <c r="M9" s="307" t="str">
        <f>VLOOKUP($B9,Данные!A:AB,10,FALSE)</f>
        <v>525х100х135</v>
      </c>
      <c r="N9" s="307" t="str">
        <f>VLOOKUP($B9,Данные!A:AB,11,FALSE)</f>
        <v>560x115x140</v>
      </c>
      <c r="O9" s="307">
        <f>VLOOKUP($B9,Данные!A:AB,12,FALSE)</f>
        <v>1900</v>
      </c>
      <c r="P9" s="307">
        <f>VLOOKUP($B9,Данные!A:AB,13,FALSE)</f>
        <v>2050</v>
      </c>
      <c r="Q9" s="89">
        <f>VLOOKUP($B9,Данные!$A$2:$W$1215,9,FALSE)</f>
        <v>264</v>
      </c>
      <c r="R9" s="32">
        <f>VLOOKUP($B9,Данные!$A$2:$W$1215,2,FALSE)</f>
        <v>96</v>
      </c>
      <c r="S9" s="42">
        <f>VLOOKUP($B9,Данные!$A$2:$W$1215,3,FALSE)</f>
        <v>15360</v>
      </c>
      <c r="T9" s="96">
        <f t="shared" si="0"/>
        <v>160</v>
      </c>
      <c r="U9" s="86" t="str">
        <f>VLOOKUP($B9,Данные!$A$2:$W$1215,17,FALSE)</f>
        <v>5000К 4000К* 3000К*</v>
      </c>
      <c r="V9" s="86">
        <f>VLOOKUP($B9,Данные!$A$2:$W$1215,7,FALSE)</f>
        <v>67</v>
      </c>
      <c r="W9" s="99" t="str">
        <f>VLOOKUP($B9,Данные!$A$2:$W$1215,18,FALSE)</f>
        <v>5 лет</v>
      </c>
      <c r="X9" s="33"/>
      <c r="Y9" s="113">
        <f>VLOOKUP($B9,Данные!$A$2:$X$1215,24,FALSE)</f>
        <v>6135</v>
      </c>
    </row>
    <row r="10" spans="1:25" s="5" customFormat="1" ht="69.95" customHeight="1" thickBot="1">
      <c r="A10" s="531"/>
      <c r="B10" s="13" t="s">
        <v>214</v>
      </c>
      <c r="C10" s="166">
        <f>VLOOKUP(B10,Данные!A:AB,28,FALSE)</f>
        <v>1035</v>
      </c>
      <c r="D10" s="534"/>
      <c r="E10" s="537" t="str">
        <f>CONCATENATE(CONCATENATE($F$4,": ",$F10,CHAR(10),$G$4,": ",$G10,CHAR(10),$H$4,": ",$H10,CHAR(10),$I$4,": ",$I10,CHAR(10),$J$4,": ",$J10,CHAR(10),$K$4,": ",$K10,CHAR(10),$L$4,": ",$L10,CHAR(10)),CONCATENATE($M$4,": ",$M10,CHAR(10),$O$4,": ",$O10))</f>
        <v>КСС: Д (косинусная)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 без упаковки, мм: 625х100х135
Масса без упаковки, г: 2300</v>
      </c>
      <c r="F10" s="68" t="str">
        <f>VLOOKUP($B10,Данные!$A$2:$W$1215,6,FALSE)</f>
        <v>Д (косинусная)</v>
      </c>
      <c r="G10" s="68" t="str">
        <f>VLOOKUP($B10,Данные!$A$2:$W$1215,8,FALSE)</f>
        <v>Samsung LM281</v>
      </c>
      <c r="H10" s="68" t="str">
        <f>VLOOKUP($B10,Данные!$A$2:$W$1215,14,FALSE)</f>
        <v>Экструдированный алюминиевый профиль (анодированный), прозрачное минеральное стекло**</v>
      </c>
      <c r="I10" s="68" t="str">
        <f>VLOOKUP($B10,Данные!$A$2:$W$1215,4,FALSE)</f>
        <v>176-264В AС</v>
      </c>
      <c r="J10" s="68">
        <f>VLOOKUP($B10,Данные!$A$2:$W$1215,5,FALSE)</f>
        <v>0.95</v>
      </c>
      <c r="K10" s="68" t="str">
        <f>VLOOKUP($B10,Данные!$A$2:$W$1215,15,FALSE)</f>
        <v xml:space="preserve"> -60°...+50° С</v>
      </c>
      <c r="L10" s="308" t="str">
        <f>VLOOKUP($B10,Данные!$A$2:$W$1215,16,FALSE)</f>
        <v>100 000 ч.</v>
      </c>
      <c r="M10" s="308" t="str">
        <f>VLOOKUP($B10,Данные!A:AB,10,FALSE)</f>
        <v>625х100х135</v>
      </c>
      <c r="N10" s="308" t="str">
        <f>VLOOKUP($B10,Данные!A:AB,11,FALSE)</f>
        <v>650x110x140</v>
      </c>
      <c r="O10" s="308">
        <f>VLOOKUP($B10,Данные!A:AB,12,FALSE)</f>
        <v>2300</v>
      </c>
      <c r="P10" s="308">
        <f>VLOOKUP($B10,Данные!A:AB,13,FALSE)</f>
        <v>2500</v>
      </c>
      <c r="Q10" s="90">
        <f>VLOOKUP($B10,Данные!$A$2:$W$1215,9,FALSE)</f>
        <v>336</v>
      </c>
      <c r="R10" s="69">
        <f>VLOOKUP($B10,Данные!$A$2:$W$1215,2,FALSE)</f>
        <v>124</v>
      </c>
      <c r="S10" s="41">
        <f>VLOOKUP($B10,Данные!$A$2:$W$1215,3,FALSE)</f>
        <v>19840</v>
      </c>
      <c r="T10" s="97">
        <f t="shared" si="0"/>
        <v>160</v>
      </c>
      <c r="U10" s="87" t="str">
        <f>VLOOKUP($B10,Данные!$A$2:$W$1215,17,FALSE)</f>
        <v>5000К 4000К* 3000К*</v>
      </c>
      <c r="V10" s="87">
        <f>VLOOKUP($B10,Данные!$A$2:$W$1215,7,FALSE)</f>
        <v>67</v>
      </c>
      <c r="W10" s="100" t="str">
        <f>VLOOKUP($B10,Данные!$A$2:$W$1215,18,FALSE)</f>
        <v>5 лет</v>
      </c>
      <c r="X10" s="44"/>
      <c r="Y10" s="114">
        <f>VLOOKUP($B10,Данные!$A$2:$X$1215,24,FALSE)</f>
        <v>7240</v>
      </c>
    </row>
    <row r="11" spans="1:25" s="5" customFormat="1" ht="69.95" customHeight="1">
      <c r="A11" s="529"/>
      <c r="B11" s="17" t="s">
        <v>33</v>
      </c>
      <c r="C11" s="164">
        <f>VLOOKUP(B11,Данные!A:AB,28,FALSE)</f>
        <v>1002</v>
      </c>
      <c r="D11" s="532" t="s">
        <v>167</v>
      </c>
      <c r="E11" s="535" t="str">
        <f>CONCATENATE(CONCATENATE($F$4,": ",$F11,CHAR(10),$H$4,": ",$H11,CHAR(10),$I$4,": ",$I11,CHAR(10),$J$4,": ",$J11,CHAR(10),$K$4,": ",$K11,CHAR(10),$L$4,": ",$L11,CHAR(10)),"*Цветовая темп.:
 5000К (по умолчанию), 
 3000К, 4000К (опционально);"," 
 **Рассеиватель: 
 - силикатное стекло (по умолч.),
 - прозр. поликарбонат (опция),
 - матовый поликарбонат (опция).")</f>
        <v>КСС: Д (косинусная)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*Цветовая темп.:
 5000К (по умолчанию), 
 3000К, 4000К (опционально); 
 **Рассеиватель: 
 - силикатное стекло (по умолч.),
 - прозр. поликарбонат (опция),
 - матовый поликарбонат (опция).</v>
      </c>
      <c r="F11" s="66" t="str">
        <f>VLOOKUP($B11,Данные!$A$2:$W$1215,6,FALSE)</f>
        <v>Д (косинусная)</v>
      </c>
      <c r="G11" s="66" t="str">
        <f>VLOOKUP($B11,Данные!$A$2:$W$1215,8,FALSE)</f>
        <v>Samsung LM281</v>
      </c>
      <c r="H11" s="66" t="str">
        <f>VLOOKUP($B11,Данные!$A$2:$W$1215,14,FALSE)</f>
        <v>Экструдированный алюминиевый профиль (анодированный), прозрачное минеральное стекло**</v>
      </c>
      <c r="I11" s="66" t="str">
        <f>VLOOKUP($B11,Данные!$A$2:$W$1215,4,FALSE)</f>
        <v>176-264В AС</v>
      </c>
      <c r="J11" s="66">
        <f>VLOOKUP($B11,Данные!$A$2:$W$1215,5,FALSE)</f>
        <v>0.95</v>
      </c>
      <c r="K11" s="66" t="str">
        <f>VLOOKUP($B11,Данные!$A$2:$W$1215,15,FALSE)</f>
        <v xml:space="preserve"> -60°...+50° С</v>
      </c>
      <c r="L11" s="22" t="str">
        <f>VLOOKUP($B11,Данные!$A$2:$W$1215,16,FALSE)</f>
        <v>100 000 ч.</v>
      </c>
      <c r="M11" s="22" t="str">
        <f>VLOOKUP($B11,Данные!A:AB,10,FALSE)</f>
        <v>225х100х120</v>
      </c>
      <c r="N11" s="22" t="str">
        <f>VLOOKUP($B11,Данные!A:AB,11,FALSE)</f>
        <v>250x115x140</v>
      </c>
      <c r="O11" s="22">
        <f>VLOOKUP($B11,Данные!A:AB,12,FALSE)</f>
        <v>1000</v>
      </c>
      <c r="P11" s="22">
        <f>VLOOKUP($B11,Данные!A:AB,13,FALSE)</f>
        <v>1150</v>
      </c>
      <c r="Q11" s="88">
        <f>VLOOKUP($B11,Данные!$A$2:$W$1215,9,FALSE)</f>
        <v>84</v>
      </c>
      <c r="R11" s="31">
        <f>VLOOKUP($B11,Данные!$A$2:$W$1215,2,FALSE)</f>
        <v>32</v>
      </c>
      <c r="S11" s="40">
        <f>VLOOKUP($B11,Данные!$A$2:$W$1215,3,FALSE)</f>
        <v>5120</v>
      </c>
      <c r="T11" s="95">
        <f t="shared" si="0"/>
        <v>160</v>
      </c>
      <c r="U11" s="85" t="str">
        <f>VLOOKUP($B11,Данные!$A$2:$W$1215,17,FALSE)</f>
        <v>5000К 4000К* 3000К*</v>
      </c>
      <c r="V11" s="85">
        <f>VLOOKUP($B11,Данные!$A$2:$W$1215,7,FALSE)</f>
        <v>67</v>
      </c>
      <c r="W11" s="98" t="str">
        <f>VLOOKUP($B11,Данные!$A$2:$W$1215,18,FALSE)</f>
        <v>5 лет</v>
      </c>
      <c r="X11" s="43"/>
      <c r="Y11" s="112">
        <f>VLOOKUP($B11,Данные!$A$2:$X$1215,24,FALSE)</f>
        <v>3225</v>
      </c>
    </row>
    <row r="12" spans="1:25" s="5" customFormat="1" ht="69.95" customHeight="1">
      <c r="A12" s="530"/>
      <c r="B12" s="18" t="s">
        <v>39</v>
      </c>
      <c r="C12" s="165">
        <f>VLOOKUP(B12,Данные!A:AB,28,FALSE)</f>
        <v>1008</v>
      </c>
      <c r="D12" s="533"/>
      <c r="E12" s="536" t="str">
        <f>CONCATENATE(CONCATENATE($F$4,": ",$F12,CHAR(10),$G$4,": ",$G12,CHAR(10),$H$4,": ",$H12,CHAR(10),$I$4,": ",$I12,CHAR(10),$J$4,": ",$J12,CHAR(10),$K$4,": ",$K12,CHAR(10),$L$4,": ",$L12,CHAR(10)),CONCATENATE($M$4,": ",$M12,CHAR(10),$O$4,": ",$O12))</f>
        <v>КСС: Д (косинусная)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 без упаковки, мм: 275х100х120
Масса без упаковки, г: 1250</v>
      </c>
      <c r="F12" s="67" t="str">
        <f>VLOOKUP($B12,Данные!$A$2:$W$1215,6,FALSE)</f>
        <v>Д (косинусная)</v>
      </c>
      <c r="G12" s="67" t="str">
        <f>VLOOKUP($B12,Данные!$A$2:$W$1215,8,FALSE)</f>
        <v>Samsung LM281</v>
      </c>
      <c r="H12" s="67" t="str">
        <f>VLOOKUP($B12,Данные!$A$2:$W$1215,14,FALSE)</f>
        <v>Экструдированный алюминиевый профиль (анодированный), прозрачное минеральное стекло**</v>
      </c>
      <c r="I12" s="67" t="str">
        <f>VLOOKUP($B12,Данные!$A$2:$W$1215,4,FALSE)</f>
        <v>176-264В AС</v>
      </c>
      <c r="J12" s="67">
        <f>VLOOKUP($B12,Данные!$A$2:$W$1215,5,FALSE)</f>
        <v>0.95</v>
      </c>
      <c r="K12" s="67" t="str">
        <f>VLOOKUP($B12,Данные!$A$2:$W$1215,15,FALSE)</f>
        <v xml:space="preserve"> -60°...+50° С</v>
      </c>
      <c r="L12" s="307" t="str">
        <f>VLOOKUP($B12,Данные!$A$2:$W$1215,16,FALSE)</f>
        <v>100 000 ч.</v>
      </c>
      <c r="M12" s="307" t="str">
        <f>VLOOKUP($B12,Данные!A:AB,10,FALSE)</f>
        <v>275х100х120</v>
      </c>
      <c r="N12" s="307" t="str">
        <f>VLOOKUP($B12,Данные!A:AB,11,FALSE)</f>
        <v>300x115x140</v>
      </c>
      <c r="O12" s="307">
        <f>VLOOKUP($B12,Данные!A:AB,12,FALSE)</f>
        <v>1250</v>
      </c>
      <c r="P12" s="307">
        <f>VLOOKUP($B12,Данные!A:AB,13,FALSE)</f>
        <v>1350</v>
      </c>
      <c r="Q12" s="89">
        <f>VLOOKUP($B12,Данные!$A$2:$W$1215,9,FALSE)</f>
        <v>132</v>
      </c>
      <c r="R12" s="32">
        <f>VLOOKUP($B12,Данные!$A$2:$W$1215,2,FALSE)</f>
        <v>48</v>
      </c>
      <c r="S12" s="42">
        <f>VLOOKUP($B12,Данные!$A$2:$W$1215,3,FALSE)</f>
        <v>7680</v>
      </c>
      <c r="T12" s="96">
        <f t="shared" ref="T12:T74" si="1">S12/R12</f>
        <v>160</v>
      </c>
      <c r="U12" s="86" t="str">
        <f>VLOOKUP($B12,Данные!$A$2:$W$1215,17,FALSE)</f>
        <v>5000К 4000К* 3000К*</v>
      </c>
      <c r="V12" s="86">
        <f>VLOOKUP($B12,Данные!$A$2:$W$1215,7,FALSE)</f>
        <v>67</v>
      </c>
      <c r="W12" s="99" t="str">
        <f>VLOOKUP($B12,Данные!$A$2:$W$1215,18,FALSE)</f>
        <v>5 лет</v>
      </c>
      <c r="X12" s="33"/>
      <c r="Y12" s="113">
        <f>VLOOKUP($B12,Данные!$A$2:$X$1215,24,FALSE)</f>
        <v>3935</v>
      </c>
    </row>
    <row r="13" spans="1:25" s="5" customFormat="1" ht="69.95" customHeight="1">
      <c r="A13" s="530"/>
      <c r="B13" s="18" t="s">
        <v>45</v>
      </c>
      <c r="C13" s="165">
        <f>VLOOKUP(B13,Данные!A:AB,28,FALSE)</f>
        <v>1014</v>
      </c>
      <c r="D13" s="533"/>
      <c r="E13" s="536"/>
      <c r="F13" s="134" t="str">
        <f>VLOOKUP($B13,Данные!$A$2:$W$1215,6,FALSE)</f>
        <v>Д (косинусная)</v>
      </c>
      <c r="G13" s="134" t="str">
        <f>VLOOKUP($B13,Данные!$A$2:$W$1215,8,FALSE)</f>
        <v>Samsung LM281</v>
      </c>
      <c r="H13" s="134" t="str">
        <f>VLOOKUP($B13,Данные!$A$2:$W$1215,14,FALSE)</f>
        <v>Экструдированный алюминиевый профиль (анодированный), прозрачное минеральное стекло**</v>
      </c>
      <c r="I13" s="134" t="str">
        <f>VLOOKUP($B13,Данные!$A$2:$W$1215,4,FALSE)</f>
        <v>176-264В AС</v>
      </c>
      <c r="J13" s="134">
        <f>VLOOKUP($B13,Данные!$A$2:$W$1215,5,FALSE)</f>
        <v>0.95</v>
      </c>
      <c r="K13" s="134" t="str">
        <f>VLOOKUP($B13,Данные!$A$2:$W$1215,15,FALSE)</f>
        <v xml:space="preserve"> -60°...+50° С</v>
      </c>
      <c r="L13" s="307" t="str">
        <f>VLOOKUP($B13,Данные!$A$2:$W$1215,16,FALSE)</f>
        <v>100 000 ч.</v>
      </c>
      <c r="M13" s="307" t="str">
        <f>VLOOKUP($B13,Данные!A:AB,10,FALSE)</f>
        <v>325х100х120</v>
      </c>
      <c r="N13" s="307" t="str">
        <f>VLOOKUP($B13,Данные!A:AB,11,FALSE)</f>
        <v>350x115x140</v>
      </c>
      <c r="O13" s="307">
        <f>VLOOKUP($B13,Данные!A:AB,12,FALSE)</f>
        <v>1350</v>
      </c>
      <c r="P13" s="307">
        <f>VLOOKUP($B13,Данные!A:AB,13,FALSE)</f>
        <v>1450</v>
      </c>
      <c r="Q13" s="89">
        <f>VLOOKUP($B13,Данные!$A$2:$W$1215,9,FALSE)</f>
        <v>168</v>
      </c>
      <c r="R13" s="32">
        <f>VLOOKUP($B13,Данные!$A$2:$W$1215,2,FALSE)</f>
        <v>62</v>
      </c>
      <c r="S13" s="131">
        <f>VLOOKUP($B13,Данные!$A$2:$W$1215,3,FALSE)</f>
        <v>9920</v>
      </c>
      <c r="T13" s="96">
        <f>S13/R13</f>
        <v>160</v>
      </c>
      <c r="U13" s="86" t="str">
        <f>VLOOKUP($B13,Данные!$A$2:$W$1215,17,FALSE)</f>
        <v>5000К 4000К* 3000К*</v>
      </c>
      <c r="V13" s="86">
        <f>VLOOKUP($B13,Данные!$A$2:$W$1215,7,FALSE)</f>
        <v>67</v>
      </c>
      <c r="W13" s="99" t="str">
        <f>VLOOKUP($B13,Данные!$A$2:$W$1215,18,FALSE)</f>
        <v>5 лет</v>
      </c>
      <c r="X13" s="132"/>
      <c r="Y13" s="113">
        <f>VLOOKUP($B13,Данные!$A$2:$X$1215,24,FALSE)</f>
        <v>4170</v>
      </c>
    </row>
    <row r="14" spans="1:25" s="5" customFormat="1" ht="69.95" customHeight="1">
      <c r="A14" s="530"/>
      <c r="B14" s="18" t="s">
        <v>196</v>
      </c>
      <c r="C14" s="165">
        <f>VLOOKUP(B14,Данные!A:AB,28,FALSE)</f>
        <v>1020</v>
      </c>
      <c r="D14" s="533"/>
      <c r="E14" s="536"/>
      <c r="F14" s="134" t="str">
        <f>VLOOKUP($B14,Данные!$A$2:$W$1215,6,FALSE)</f>
        <v>Д (косинусная)</v>
      </c>
      <c r="G14" s="134" t="str">
        <f>VLOOKUP($B14,Данные!$A$2:$W$1215,8,FALSE)</f>
        <v>Samsung LM281</v>
      </c>
      <c r="H14" s="134" t="str">
        <f>VLOOKUP($B14,Данные!$A$2:$W$1215,14,FALSE)</f>
        <v>Экструдированный алюминиевый профиль (анодированный), прозрачное минеральное стекло**</v>
      </c>
      <c r="I14" s="134" t="str">
        <f>VLOOKUP($B14,Данные!$A$2:$W$1215,4,FALSE)</f>
        <v>176-264В AС</v>
      </c>
      <c r="J14" s="134">
        <f>VLOOKUP($B14,Данные!$A$2:$W$1215,5,FALSE)</f>
        <v>0.95</v>
      </c>
      <c r="K14" s="134" t="str">
        <f>VLOOKUP($B14,Данные!$A$2:$W$1215,15,FALSE)</f>
        <v xml:space="preserve"> -60°...+50° С</v>
      </c>
      <c r="L14" s="307" t="str">
        <f>VLOOKUP($B14,Данные!$A$2:$W$1215,16,FALSE)</f>
        <v>100 000 ч.</v>
      </c>
      <c r="M14" s="307" t="str">
        <f>VLOOKUP($B14,Данные!A:AB,10,FALSE)</f>
        <v>465х100х120</v>
      </c>
      <c r="N14" s="307" t="str">
        <f>VLOOKUP($B14,Данные!A:AB,11,FALSE)</f>
        <v>500x115x140</v>
      </c>
      <c r="O14" s="307">
        <f>VLOOKUP($B14,Данные!A:AB,12,FALSE)</f>
        <v>1800</v>
      </c>
      <c r="P14" s="307">
        <f>VLOOKUP($B14,Данные!A:AB,13,FALSE)</f>
        <v>1850</v>
      </c>
      <c r="Q14" s="89">
        <f>VLOOKUP($B14,Данные!$A$2:$W$1215,9,FALSE)</f>
        <v>216</v>
      </c>
      <c r="R14" s="32">
        <f>VLOOKUP($B14,Данные!$A$2:$W$1215,2,FALSE)</f>
        <v>80</v>
      </c>
      <c r="S14" s="131">
        <f>VLOOKUP($B14,Данные!$A$2:$W$1215,3,FALSE)</f>
        <v>12800</v>
      </c>
      <c r="T14" s="96">
        <f>S14/R14</f>
        <v>160</v>
      </c>
      <c r="U14" s="86" t="str">
        <f>VLOOKUP($B14,Данные!$A$2:$W$1215,17,FALSE)</f>
        <v>5000К 4000К* 3000К*</v>
      </c>
      <c r="V14" s="86">
        <f>VLOOKUP($B14,Данные!$A$2:$W$1215,7,FALSE)</f>
        <v>67</v>
      </c>
      <c r="W14" s="99" t="str">
        <f>VLOOKUP($B14,Данные!$A$2:$W$1215,18,FALSE)</f>
        <v>5 лет</v>
      </c>
      <c r="X14" s="132"/>
      <c r="Y14" s="113">
        <f>VLOOKUP($B14,Данные!$A$2:$X$1215,24,FALSE)</f>
        <v>5740</v>
      </c>
    </row>
    <row r="15" spans="1:25" s="5" customFormat="1" ht="69.95" customHeight="1">
      <c r="A15" s="530"/>
      <c r="B15" s="18" t="s">
        <v>51</v>
      </c>
      <c r="C15" s="165">
        <f>VLOOKUP(B15,Данные!A:AB,28,FALSE)</f>
        <v>1030</v>
      </c>
      <c r="D15" s="533"/>
      <c r="E15" s="536" t="str">
        <f>CONCATENATE(CONCATENATE($F$4,": ",$F15,CHAR(10),$G$4,": ",$G15,CHAR(10),$H$4,": ",$H15,CHAR(10),$I$4,": ",$I15,CHAR(10),$J$4,": ",$J15,CHAR(10),$K$4,": ",$K15,CHAR(10),$L$4,": ",$L15,CHAR(10)),CONCATENATE($M$4,": ",$M15,CHAR(10),$O$4,": ",$O15))</f>
        <v>КСС: Д (косинусная)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 без упаковки, мм: 525х100х120
Масса без упаковки, г: 1950</v>
      </c>
      <c r="F15" s="67" t="str">
        <f>VLOOKUP($B15,Данные!$A$2:$W$1215,6,FALSE)</f>
        <v>Д (косинусная)</v>
      </c>
      <c r="G15" s="67" t="str">
        <f>VLOOKUP($B15,Данные!$A$2:$W$1215,8,FALSE)</f>
        <v>Samsung LM281</v>
      </c>
      <c r="H15" s="67" t="str">
        <f>VLOOKUP($B15,Данные!$A$2:$W$1215,14,FALSE)</f>
        <v>Экструдированный алюминиевый профиль (анодированный), прозрачное минеральное стекло**</v>
      </c>
      <c r="I15" s="67" t="str">
        <f>VLOOKUP($B15,Данные!$A$2:$W$1215,4,FALSE)</f>
        <v>176-264В AС</v>
      </c>
      <c r="J15" s="67">
        <f>VLOOKUP($B15,Данные!$A$2:$W$1215,5,FALSE)</f>
        <v>0.95</v>
      </c>
      <c r="K15" s="67" t="str">
        <f>VLOOKUP($B15,Данные!$A$2:$W$1215,15,FALSE)</f>
        <v xml:space="preserve"> -60°...+50° С</v>
      </c>
      <c r="L15" s="307" t="str">
        <f>VLOOKUP($B15,Данные!$A$2:$W$1215,16,FALSE)</f>
        <v>100 000 ч.</v>
      </c>
      <c r="M15" s="307" t="str">
        <f>VLOOKUP($B15,Данные!A:AB,10,FALSE)</f>
        <v>525х100х120</v>
      </c>
      <c r="N15" s="307" t="str">
        <f>VLOOKUP($B15,Данные!A:AB,11,FALSE)</f>
        <v>560x115x140</v>
      </c>
      <c r="O15" s="307">
        <f>VLOOKUP($B15,Данные!A:AB,12,FALSE)</f>
        <v>1950</v>
      </c>
      <c r="P15" s="307">
        <f>VLOOKUP($B15,Данные!A:AB,13,FALSE)</f>
        <v>2100</v>
      </c>
      <c r="Q15" s="89">
        <f>VLOOKUP($B15,Данные!$A$2:$W$1215,9,FALSE)</f>
        <v>264</v>
      </c>
      <c r="R15" s="32">
        <f>VLOOKUP($B15,Данные!$A$2:$W$1215,2,FALSE)</f>
        <v>96</v>
      </c>
      <c r="S15" s="42">
        <f>VLOOKUP($B15,Данные!$A$2:$W$1215,3,FALSE)</f>
        <v>15360</v>
      </c>
      <c r="T15" s="96">
        <f t="shared" si="1"/>
        <v>160</v>
      </c>
      <c r="U15" s="86" t="str">
        <f>VLOOKUP($B15,Данные!$A$2:$W$1215,17,FALSE)</f>
        <v>5000К 4000К* 3000К*</v>
      </c>
      <c r="V15" s="86">
        <f>VLOOKUP($B15,Данные!$A$2:$W$1215,7,FALSE)</f>
        <v>67</v>
      </c>
      <c r="W15" s="99" t="str">
        <f>VLOOKUP($B15,Данные!$A$2:$W$1215,18,FALSE)</f>
        <v>5 лет</v>
      </c>
      <c r="X15" s="33"/>
      <c r="Y15" s="113">
        <f>VLOOKUP($B15,Данные!$A$2:$X$1215,24,FALSE)</f>
        <v>6135</v>
      </c>
    </row>
    <row r="16" spans="1:25" s="5" customFormat="1" ht="69.95" customHeight="1" thickBot="1">
      <c r="A16" s="531"/>
      <c r="B16" s="15" t="s">
        <v>213</v>
      </c>
      <c r="C16" s="166">
        <f>VLOOKUP(B16,Данные!A:AB,28,FALSE)</f>
        <v>1036</v>
      </c>
      <c r="D16" s="534"/>
      <c r="E16" s="537" t="str">
        <f>CONCATENATE(CONCATENATE($F$4,": ",$F16,CHAR(10),$G$4,": ",$G16,CHAR(10),$H$4,": ",$H16,CHAR(10),$I$4,": ",$I16,CHAR(10),$J$4,": ",$J16,CHAR(10),$K$4,": ",$K16,CHAR(10),$L$4,": ",$L16,CHAR(10)),CONCATENATE($M$4,": ",$M16,CHAR(10),$O$4,": ",$O16))</f>
        <v>КСС: Д (косинусная)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 без упаковки, мм: 625х100х120
Масса без упаковки, г: 2350</v>
      </c>
      <c r="F16" s="68" t="str">
        <f>VLOOKUP($B16,Данные!$A$2:$W$1215,6,FALSE)</f>
        <v>Д (косинусная)</v>
      </c>
      <c r="G16" s="68" t="str">
        <f>VLOOKUP($B16,Данные!$A$2:$W$1215,8,FALSE)</f>
        <v>Samsung LM281</v>
      </c>
      <c r="H16" s="68" t="str">
        <f>VLOOKUP($B16,Данные!$A$2:$W$1215,14,FALSE)</f>
        <v>Экструдированный алюминиевый профиль (анодированный), прозрачное минеральное стекло**</v>
      </c>
      <c r="I16" s="68" t="str">
        <f>VLOOKUP($B16,Данные!$A$2:$W$1215,4,FALSE)</f>
        <v>176-264В AС</v>
      </c>
      <c r="J16" s="68">
        <f>VLOOKUP($B16,Данные!$A$2:$W$1215,5,FALSE)</f>
        <v>0.95</v>
      </c>
      <c r="K16" s="68" t="str">
        <f>VLOOKUP($B16,Данные!$A$2:$W$1215,15,FALSE)</f>
        <v xml:space="preserve"> -60°...+50° С</v>
      </c>
      <c r="L16" s="308" t="str">
        <f>VLOOKUP($B16,Данные!$A$2:$W$1215,16,FALSE)</f>
        <v>100 000 ч.</v>
      </c>
      <c r="M16" s="308" t="str">
        <f>VLOOKUP($B16,Данные!A:AB,10,FALSE)</f>
        <v>625х100х120</v>
      </c>
      <c r="N16" s="308" t="str">
        <f>VLOOKUP($B16,Данные!A:AB,11,FALSE)</f>
        <v>650x110x140</v>
      </c>
      <c r="O16" s="308">
        <f>VLOOKUP($B16,Данные!A:AB,12,FALSE)</f>
        <v>2350</v>
      </c>
      <c r="P16" s="308">
        <f>VLOOKUP($B16,Данные!A:AB,13,FALSE)</f>
        <v>2500</v>
      </c>
      <c r="Q16" s="90">
        <f>VLOOKUP($B16,Данные!$A$2:$W$1215,9,FALSE)</f>
        <v>336</v>
      </c>
      <c r="R16" s="69">
        <f>VLOOKUP($B16,Данные!$A$2:$W$1215,2,FALSE)</f>
        <v>124</v>
      </c>
      <c r="S16" s="41">
        <f>VLOOKUP($B16,Данные!$A$2:$W$1215,3,FALSE)</f>
        <v>19840</v>
      </c>
      <c r="T16" s="97">
        <f t="shared" si="1"/>
        <v>160</v>
      </c>
      <c r="U16" s="87" t="str">
        <f>VLOOKUP($B16,Данные!$A$2:$W$1215,17,FALSE)</f>
        <v>5000К 4000К* 3000К*</v>
      </c>
      <c r="V16" s="87">
        <f>VLOOKUP($B16,Данные!$A$2:$W$1215,7,FALSE)</f>
        <v>67</v>
      </c>
      <c r="W16" s="100" t="str">
        <f>VLOOKUP($B16,Данные!$A$2:$W$1215,18,FALSE)</f>
        <v>5 лет</v>
      </c>
      <c r="X16" s="44"/>
      <c r="Y16" s="114">
        <f>VLOOKUP($B16,Данные!$A$2:$X$1215,24,FALSE)</f>
        <v>7240</v>
      </c>
    </row>
    <row r="17" spans="1:25" s="5" customFormat="1" ht="69.95" customHeight="1">
      <c r="A17" s="538"/>
      <c r="B17" s="17" t="s">
        <v>34</v>
      </c>
      <c r="C17" s="164">
        <f>VLOOKUP(B17,Данные!A:AB,28,FALSE)</f>
        <v>1003</v>
      </c>
      <c r="D17" s="532" t="s">
        <v>167</v>
      </c>
      <c r="E17" s="535" t="str">
        <f>CONCATENATE(CONCATENATE($F$4,": ",$F17,CHAR(10),$H$4,": ",$H17,CHAR(10),$I$4,": ",$I17,CHAR(10),$J$4,": ",$J17,CHAR(10),$K$4,": ",$K17,CHAR(10),$L$4,": ",$L17,CHAR(10)),"*Цветовая темп.:
 5000К (по умолчанию), 
 3000К, 4000К (опционально);"," 
 **Рассеиватель: 
 - силикатное стекло (по умолч.),
 - прозр. поликарбонат (опция),
 - матовый поликарбонат (опция).")</f>
        <v>КСС: Д (косинусная)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*Цветовая темп.:
 5000К (по умолчанию), 
 3000К, 4000К (опционально); 
 **Рассеиватель: 
 - силикатное стекло (по умолч.),
 - прозр. поликарбонат (опция),
 - матовый поликарбонат (опция).</v>
      </c>
      <c r="F17" s="66" t="str">
        <f>VLOOKUP($B17,Данные!$A$2:$W$1215,6,FALSE)</f>
        <v>Д (косинусная)</v>
      </c>
      <c r="G17" s="66" t="str">
        <f>VLOOKUP($B17,Данные!$A$2:$W$1215,8,FALSE)</f>
        <v>Samsung LM281</v>
      </c>
      <c r="H17" s="66" t="str">
        <f>VLOOKUP($B17,Данные!$A$2:$W$1215,14,FALSE)</f>
        <v>Экструдированный алюминиевый профиль (анодированный), прозрачное минеральное стекло**</v>
      </c>
      <c r="I17" s="66" t="str">
        <f>VLOOKUP($B17,Данные!$A$2:$W$1215,4,FALSE)</f>
        <v>176-264В AС</v>
      </c>
      <c r="J17" s="66">
        <f>VLOOKUP($B17,Данные!$A$2:$W$1215,5,FALSE)</f>
        <v>0.95</v>
      </c>
      <c r="K17" s="66" t="str">
        <f>VLOOKUP($B17,Данные!$A$2:$W$1215,15,FALSE)</f>
        <v xml:space="preserve"> -60°...+50° С</v>
      </c>
      <c r="L17" s="22" t="str">
        <f>VLOOKUP($B17,Данные!$A$2:$W$1215,16,FALSE)</f>
        <v>100 000 ч.</v>
      </c>
      <c r="M17" s="22" t="str">
        <f>VLOOKUP($B17,Данные!A:AB,10,FALSE)</f>
        <v>225х210х135</v>
      </c>
      <c r="N17" s="22" t="str">
        <f>VLOOKUP($B17,Данные!A:AB,11,FALSE)</f>
        <v>300х215х140</v>
      </c>
      <c r="O17" s="22">
        <f>VLOOKUP($B17,Данные!A:AB,12,FALSE)</f>
        <v>1950</v>
      </c>
      <c r="P17" s="22">
        <f>VLOOKUP($B17,Данные!A:AB,13,FALSE)</f>
        <v>2100</v>
      </c>
      <c r="Q17" s="88">
        <f>VLOOKUP($B17,Данные!$A$2:$W$1215,9,FALSE)</f>
        <v>168</v>
      </c>
      <c r="R17" s="31">
        <f>VLOOKUP($B17,Данные!$A$2:$W$1215,2,FALSE)</f>
        <v>64</v>
      </c>
      <c r="S17" s="71">
        <f>VLOOKUP($B17,Данные!$A$2:$W$1215,3,FALSE)</f>
        <v>10240</v>
      </c>
      <c r="T17" s="95">
        <f t="shared" si="1"/>
        <v>160</v>
      </c>
      <c r="U17" s="85" t="str">
        <f>VLOOKUP($B17,Данные!$A$2:$W$1215,17,FALSE)</f>
        <v>5000К 4000К* 3000К*</v>
      </c>
      <c r="V17" s="85">
        <f>VLOOKUP($B17,Данные!$A$2:$W$1215,7,FALSE)</f>
        <v>67</v>
      </c>
      <c r="W17" s="98" t="str">
        <f>VLOOKUP($B17,Данные!$A$2:$W$1215,18,FALSE)</f>
        <v>5 лет</v>
      </c>
      <c r="X17" s="77"/>
      <c r="Y17" s="112">
        <f>VLOOKUP($B17,Данные!$A$2:$X$1215,24,FALSE)</f>
        <v>6450</v>
      </c>
    </row>
    <row r="18" spans="1:25" s="5" customFormat="1" ht="69.95" customHeight="1">
      <c r="A18" s="538"/>
      <c r="B18" s="18" t="s">
        <v>40</v>
      </c>
      <c r="C18" s="165">
        <f>VLOOKUP(B18,Данные!A:AB,28,FALSE)</f>
        <v>1009</v>
      </c>
      <c r="D18" s="533"/>
      <c r="E18" s="536" t="str">
        <f>CONCATENATE(CONCATENATE($F$4,": ",$F18,CHAR(10),$G$4,": ",$G18,CHAR(10),$H$4,": ",$H18,CHAR(10),$I$4,": ",$I18,CHAR(10),$J$4,": ",$J18,CHAR(10),$K$4,": ",$K18,CHAR(10),$L$4,": ",$L18,CHAR(10)),CONCATENATE($M$4,": ",$M18,CHAR(10),$O$4,": ",$O18))</f>
        <v>КСС: Д (косинусная)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 без упаковки, мм: 275х210х135
Масса без упаковки, г: 2150</v>
      </c>
      <c r="F18" s="67" t="str">
        <f>VLOOKUP($B18,Данные!$A$2:$W$1215,6,FALSE)</f>
        <v>Д (косинусная)</v>
      </c>
      <c r="G18" s="67" t="str">
        <f>VLOOKUP($B18,Данные!$A$2:$W$1215,8,FALSE)</f>
        <v>Samsung LM281</v>
      </c>
      <c r="H18" s="67" t="str">
        <f>VLOOKUP($B18,Данные!$A$2:$W$1215,14,FALSE)</f>
        <v>Экструдированный алюминиевый профиль (анодированный), прозрачное минеральное стекло**</v>
      </c>
      <c r="I18" s="67" t="str">
        <f>VLOOKUP($B18,Данные!$A$2:$W$1215,4,FALSE)</f>
        <v>176-264В AС</v>
      </c>
      <c r="J18" s="67">
        <f>VLOOKUP($B18,Данные!$A$2:$W$1215,5,FALSE)</f>
        <v>0.95</v>
      </c>
      <c r="K18" s="67" t="str">
        <f>VLOOKUP($B18,Данные!$A$2:$W$1215,15,FALSE)</f>
        <v xml:space="preserve"> -60°...+50° С</v>
      </c>
      <c r="L18" s="307" t="str">
        <f>VLOOKUP($B18,Данные!$A$2:$W$1215,16,FALSE)</f>
        <v>100 000 ч.</v>
      </c>
      <c r="M18" s="307" t="str">
        <f>VLOOKUP($B18,Данные!A:AB,10,FALSE)</f>
        <v>275х210х135</v>
      </c>
      <c r="N18" s="307" t="str">
        <f>VLOOKUP($B18,Данные!A:AB,11,FALSE)</f>
        <v>300x215x140</v>
      </c>
      <c r="O18" s="307">
        <f>VLOOKUP($B18,Данные!A:AB,12,FALSE)</f>
        <v>2150</v>
      </c>
      <c r="P18" s="307">
        <f>VLOOKUP($B18,Данные!A:AB,13,FALSE)</f>
        <v>2350</v>
      </c>
      <c r="Q18" s="89">
        <f>VLOOKUP($B18,Данные!$A$2:$W$1215,9,FALSE)</f>
        <v>264</v>
      </c>
      <c r="R18" s="32">
        <f>VLOOKUP($B18,Данные!$A$2:$W$1215,2,FALSE)</f>
        <v>96</v>
      </c>
      <c r="S18" s="75">
        <f>VLOOKUP($B18,Данные!$A$2:$W$1215,3,FALSE)</f>
        <v>15360</v>
      </c>
      <c r="T18" s="96">
        <f t="shared" si="1"/>
        <v>160</v>
      </c>
      <c r="U18" s="86" t="str">
        <f>VLOOKUP($B18,Данные!$A$2:$W$1215,17,FALSE)</f>
        <v>5000К 4000К* 3000К*</v>
      </c>
      <c r="V18" s="86">
        <f>VLOOKUP($B18,Данные!$A$2:$W$1215,7,FALSE)</f>
        <v>67</v>
      </c>
      <c r="W18" s="99" t="str">
        <f>VLOOKUP($B18,Данные!$A$2:$W$1215,18,FALSE)</f>
        <v>5 лет</v>
      </c>
      <c r="X18" s="33"/>
      <c r="Y18" s="113">
        <f>VLOOKUP($B18,Данные!$A$2:$X$1215,24,FALSE)</f>
        <v>7865</v>
      </c>
    </row>
    <row r="19" spans="1:25" s="5" customFormat="1" ht="69.95" customHeight="1">
      <c r="A19" s="538"/>
      <c r="B19" s="18" t="s">
        <v>46</v>
      </c>
      <c r="C19" s="165">
        <f>VLOOKUP(B19,Данные!A:AB,28,FALSE)</f>
        <v>1015</v>
      </c>
      <c r="D19" s="533"/>
      <c r="E19" s="536"/>
      <c r="F19" s="134" t="str">
        <f>VLOOKUP($B19,Данные!$A$2:$W$1215,6,FALSE)</f>
        <v>Д (косинусная)</v>
      </c>
      <c r="G19" s="134" t="str">
        <f>VLOOKUP($B19,Данные!$A$2:$W$1215,8,FALSE)</f>
        <v>Samsung LM281</v>
      </c>
      <c r="H19" s="134" t="str">
        <f>VLOOKUP($B19,Данные!$A$2:$W$1215,14,FALSE)</f>
        <v>Экструдированный алюминиевый профиль (анодированный), прозрачное минеральное стекло**</v>
      </c>
      <c r="I19" s="134" t="str">
        <f>VLOOKUP($B19,Данные!$A$2:$W$1215,4,FALSE)</f>
        <v>176-264В AС</v>
      </c>
      <c r="J19" s="134">
        <f>VLOOKUP($B19,Данные!$A$2:$W$1215,5,FALSE)</f>
        <v>0.95</v>
      </c>
      <c r="K19" s="134" t="str">
        <f>VLOOKUP($B19,Данные!$A$2:$W$1215,15,FALSE)</f>
        <v xml:space="preserve"> -60°...+50° С</v>
      </c>
      <c r="L19" s="307" t="str">
        <f>VLOOKUP($B19,Данные!$A$2:$W$1215,16,FALSE)</f>
        <v>100 000 ч.</v>
      </c>
      <c r="M19" s="307" t="str">
        <f>VLOOKUP($B19,Данные!A:AB,10,FALSE)</f>
        <v>325х210х135</v>
      </c>
      <c r="N19" s="307" t="str">
        <f>VLOOKUP($B19,Данные!A:AB,11,FALSE)</f>
        <v>350x215x140</v>
      </c>
      <c r="O19" s="307">
        <f>VLOOKUP($B19,Данные!A:AB,12,FALSE)</f>
        <v>2400</v>
      </c>
      <c r="P19" s="307">
        <f>VLOOKUP($B19,Данные!A:AB,13,FALSE)</f>
        <v>2600</v>
      </c>
      <c r="Q19" s="89">
        <f>VLOOKUP($B19,Данные!$A$2:$W$1215,9,FALSE)</f>
        <v>336</v>
      </c>
      <c r="R19" s="32">
        <f>VLOOKUP($B19,Данные!$A$2:$W$1215,2,FALSE)</f>
        <v>124</v>
      </c>
      <c r="S19" s="131">
        <f>VLOOKUP($B19,Данные!$A$2:$W$1215,3,FALSE)</f>
        <v>19840</v>
      </c>
      <c r="T19" s="96">
        <f>S19/R19</f>
        <v>160</v>
      </c>
      <c r="U19" s="86" t="str">
        <f>VLOOKUP($B19,Данные!$A$2:$W$1215,17,FALSE)</f>
        <v>5000К 4000К* 3000К*</v>
      </c>
      <c r="V19" s="86">
        <f>VLOOKUP($B19,Данные!$A$2:$W$1215,7,FALSE)</f>
        <v>67</v>
      </c>
      <c r="W19" s="99" t="str">
        <f>VLOOKUP($B19,Данные!$A$2:$W$1215,18,FALSE)</f>
        <v>5 лет</v>
      </c>
      <c r="X19" s="132"/>
      <c r="Y19" s="113">
        <f>VLOOKUP($B19,Данные!$A$2:$X$1215,24,FALSE)</f>
        <v>8340</v>
      </c>
    </row>
    <row r="20" spans="1:25" s="5" customFormat="1" ht="69.95" customHeight="1">
      <c r="A20" s="538"/>
      <c r="B20" s="18" t="s">
        <v>197</v>
      </c>
      <c r="C20" s="165">
        <f>VLOOKUP(B20,Данные!A:AB,28,FALSE)</f>
        <v>1021</v>
      </c>
      <c r="D20" s="533"/>
      <c r="E20" s="536"/>
      <c r="F20" s="134" t="str">
        <f>VLOOKUP($B20,Данные!$A$2:$W$1215,6,FALSE)</f>
        <v>Д (косинусная)</v>
      </c>
      <c r="G20" s="134" t="str">
        <f>VLOOKUP($B20,Данные!$A$2:$W$1215,8,FALSE)</f>
        <v>Samsung LM281</v>
      </c>
      <c r="H20" s="134" t="str">
        <f>VLOOKUP($B20,Данные!$A$2:$W$1215,14,FALSE)</f>
        <v>Экструдированный алюминиевый профиль (анодированный), прозрачное минеральное стекло**</v>
      </c>
      <c r="I20" s="134" t="str">
        <f>VLOOKUP($B20,Данные!$A$2:$W$1215,4,FALSE)</f>
        <v>176-264В AС</v>
      </c>
      <c r="J20" s="134">
        <f>VLOOKUP($B20,Данные!$A$2:$W$1215,5,FALSE)</f>
        <v>0.95</v>
      </c>
      <c r="K20" s="134" t="str">
        <f>VLOOKUP($B20,Данные!$A$2:$W$1215,15,FALSE)</f>
        <v xml:space="preserve"> -60°...+50° С</v>
      </c>
      <c r="L20" s="307" t="str">
        <f>VLOOKUP($B20,Данные!$A$2:$W$1215,16,FALSE)</f>
        <v>100 000 ч.</v>
      </c>
      <c r="M20" s="307" t="str">
        <f>VLOOKUP($B20,Данные!A:AB,10,FALSE)</f>
        <v>465х210х135</v>
      </c>
      <c r="N20" s="307" t="str">
        <f>VLOOKUP($B20,Данные!A:AB,11,FALSE)</f>
        <v>500x225x140</v>
      </c>
      <c r="O20" s="307">
        <f>VLOOKUP($B20,Данные!A:AB,12,FALSE)</f>
        <v>3300</v>
      </c>
      <c r="P20" s="307">
        <f>VLOOKUP($B20,Данные!A:AB,13,FALSE)</f>
        <v>3600</v>
      </c>
      <c r="Q20" s="89">
        <f>VLOOKUP($B20,Данные!$A$2:$W$1215,9,FALSE)</f>
        <v>432</v>
      </c>
      <c r="R20" s="32">
        <f>VLOOKUP($B20,Данные!$A$2:$W$1215,2,FALSE)</f>
        <v>160</v>
      </c>
      <c r="S20" s="131">
        <f>VLOOKUP($B20,Данные!$A$2:$W$1215,3,FALSE)</f>
        <v>25600</v>
      </c>
      <c r="T20" s="96">
        <f>S20/R20</f>
        <v>160</v>
      </c>
      <c r="U20" s="86" t="str">
        <f>VLOOKUP($B20,Данные!$A$2:$W$1215,17,FALSE)</f>
        <v>5000К 4000К* 3000К*</v>
      </c>
      <c r="V20" s="86">
        <f>VLOOKUP($B20,Данные!$A$2:$W$1215,7,FALSE)</f>
        <v>67</v>
      </c>
      <c r="W20" s="99" t="str">
        <f>VLOOKUP($B20,Данные!$A$2:$W$1215,18,FALSE)</f>
        <v>5 лет</v>
      </c>
      <c r="X20" s="132"/>
      <c r="Y20" s="113">
        <f>VLOOKUP($B20,Данные!$A$2:$X$1215,24,FALSE)</f>
        <v>11485</v>
      </c>
    </row>
    <row r="21" spans="1:25" s="5" customFormat="1" ht="69.95" customHeight="1">
      <c r="A21" s="538"/>
      <c r="B21" s="18" t="s">
        <v>52</v>
      </c>
      <c r="C21" s="165">
        <f>VLOOKUP(B21,Данные!A:AB,28,FALSE)</f>
        <v>1031</v>
      </c>
      <c r="D21" s="533"/>
      <c r="E21" s="536" t="str">
        <f>CONCATENATE(CONCATENATE($F$4,": ",$F21,CHAR(10),$G$4,": ",$G21,CHAR(10),$H$4,": ",$H21,CHAR(10),$I$4,": ",$I21,CHAR(10),$J$4,": ",$J21,CHAR(10),$K$4,": ",$K21,CHAR(10),$L$4,": ",$L21,CHAR(10)),CONCATENATE($M$4,": ",$M21,CHAR(10),$O$4,": ",$O21))</f>
        <v>КСС: Д (косинусная)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 без упаковки, мм: 525х210х135
Масса без упаковки, г: 3600</v>
      </c>
      <c r="F21" s="67" t="str">
        <f>VLOOKUP($B21,Данные!$A$2:$W$1215,6,FALSE)</f>
        <v>Д (косинусная)</v>
      </c>
      <c r="G21" s="67" t="str">
        <f>VLOOKUP($B21,Данные!$A$2:$W$1215,8,FALSE)</f>
        <v>Samsung LM281</v>
      </c>
      <c r="H21" s="67" t="str">
        <f>VLOOKUP($B21,Данные!$A$2:$W$1215,14,FALSE)</f>
        <v>Экструдированный алюминиевый профиль (анодированный), прозрачное минеральное стекло**</v>
      </c>
      <c r="I21" s="67" t="str">
        <f>VLOOKUP($B21,Данные!$A$2:$W$1215,4,FALSE)</f>
        <v>176-264В AС</v>
      </c>
      <c r="J21" s="67">
        <f>VLOOKUP($B21,Данные!$A$2:$W$1215,5,FALSE)</f>
        <v>0.95</v>
      </c>
      <c r="K21" s="67" t="str">
        <f>VLOOKUP($B21,Данные!$A$2:$W$1215,15,FALSE)</f>
        <v xml:space="preserve"> -60°...+50° С</v>
      </c>
      <c r="L21" s="307" t="str">
        <f>VLOOKUP($B21,Данные!$A$2:$W$1215,16,FALSE)</f>
        <v>100 000 ч.</v>
      </c>
      <c r="M21" s="307" t="str">
        <f>VLOOKUP($B21,Данные!A:AB,10,FALSE)</f>
        <v>525х210х135</v>
      </c>
      <c r="N21" s="307" t="str">
        <f>VLOOKUP($B21,Данные!A:AB,11,FALSE)</f>
        <v>560x215x140</v>
      </c>
      <c r="O21" s="307">
        <f>VLOOKUP($B21,Данные!A:AB,12,FALSE)</f>
        <v>3600</v>
      </c>
      <c r="P21" s="307">
        <f>VLOOKUP($B21,Данные!A:AB,13,FALSE)</f>
        <v>3850</v>
      </c>
      <c r="Q21" s="89">
        <f>VLOOKUP($B21,Данные!$A$2:$W$1215,9,FALSE)</f>
        <v>528</v>
      </c>
      <c r="R21" s="32">
        <f>VLOOKUP($B21,Данные!$A$2:$W$1215,2,FALSE)</f>
        <v>192</v>
      </c>
      <c r="S21" s="75">
        <f>VLOOKUP($B21,Данные!$A$2:$W$1215,3,FALSE)</f>
        <v>30720</v>
      </c>
      <c r="T21" s="96">
        <f t="shared" si="1"/>
        <v>160</v>
      </c>
      <c r="U21" s="86" t="str">
        <f>VLOOKUP($B21,Данные!$A$2:$W$1215,17,FALSE)</f>
        <v>5000К 4000К* 3000К*</v>
      </c>
      <c r="V21" s="86">
        <f>VLOOKUP($B21,Данные!$A$2:$W$1215,7,FALSE)</f>
        <v>67</v>
      </c>
      <c r="W21" s="99" t="str">
        <f>VLOOKUP($B21,Данные!$A$2:$W$1215,18,FALSE)</f>
        <v>5 лет</v>
      </c>
      <c r="X21" s="33"/>
      <c r="Y21" s="113">
        <f>VLOOKUP($B21,Данные!$A$2:$X$1215,24,FALSE)</f>
        <v>12270</v>
      </c>
    </row>
    <row r="22" spans="1:25" s="5" customFormat="1" ht="69.95" customHeight="1" thickBot="1">
      <c r="A22" s="538"/>
      <c r="B22" s="15" t="s">
        <v>212</v>
      </c>
      <c r="C22" s="166">
        <f>VLOOKUP(B22,Данные!A:AB,28,FALSE)</f>
        <v>1037</v>
      </c>
      <c r="D22" s="534"/>
      <c r="E22" s="537" t="str">
        <f>CONCATENATE(CONCATENATE($F$4,": ",$F22,CHAR(10),$G$4,": ",$G22,CHAR(10),$H$4,": ",$H22,CHAR(10),$I$4,": ",$I22,CHAR(10),$J$4,": ",$J22,CHAR(10),$K$4,": ",$K22,CHAR(10),$L$4,": ",$L22,CHAR(10)),CONCATENATE($M$4,": ",$M22,CHAR(10),$O$4,": ",$O22))</f>
        <v>КСС: Д (косинусная)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 без упаковки, мм: 625х210х135
Масса без упаковки, г: 4700</v>
      </c>
      <c r="F22" s="68" t="str">
        <f>VLOOKUP($B22,Данные!$A$2:$W$1215,6,FALSE)</f>
        <v>Д (косинусная)</v>
      </c>
      <c r="G22" s="68" t="str">
        <f>VLOOKUP($B22,Данные!$A$2:$W$1215,8,FALSE)</f>
        <v>Samsung LM281</v>
      </c>
      <c r="H22" s="68" t="str">
        <f>VLOOKUP($B22,Данные!$A$2:$W$1215,14,FALSE)</f>
        <v>Экструдированный алюминиевый профиль (анодированный), прозрачное минеральное стекло**</v>
      </c>
      <c r="I22" s="68" t="str">
        <f>VLOOKUP($B22,Данные!$A$2:$W$1215,4,FALSE)</f>
        <v>176-264В AС</v>
      </c>
      <c r="J22" s="68">
        <f>VLOOKUP($B22,Данные!$A$2:$W$1215,5,FALSE)</f>
        <v>0.95</v>
      </c>
      <c r="K22" s="68" t="str">
        <f>VLOOKUP($B22,Данные!$A$2:$W$1215,15,FALSE)</f>
        <v xml:space="preserve"> -60°...+50° С</v>
      </c>
      <c r="L22" s="308" t="str">
        <f>VLOOKUP($B22,Данные!$A$2:$W$1215,16,FALSE)</f>
        <v>100 000 ч.</v>
      </c>
      <c r="M22" s="308" t="str">
        <f>VLOOKUP($B22,Данные!A:AB,10,FALSE)</f>
        <v>625х210х135</v>
      </c>
      <c r="N22" s="308" t="str">
        <f>VLOOKUP($B22,Данные!A:AB,11,FALSE)</f>
        <v>650x215x140</v>
      </c>
      <c r="O22" s="308">
        <f>VLOOKUP($B22,Данные!A:AB,12,FALSE)</f>
        <v>4700</v>
      </c>
      <c r="P22" s="308">
        <f>VLOOKUP($B22,Данные!A:AB,13,FALSE)</f>
        <v>5000</v>
      </c>
      <c r="Q22" s="90">
        <f>VLOOKUP($B22,Данные!$A$2:$W$1215,9,FALSE)</f>
        <v>672</v>
      </c>
      <c r="R22" s="69">
        <f>VLOOKUP($B22,Данные!$A$2:$W$1215,2,FALSE)</f>
        <v>248</v>
      </c>
      <c r="S22" s="72">
        <f>VLOOKUP($B22,Данные!$A$2:$W$1215,3,FALSE)</f>
        <v>39680</v>
      </c>
      <c r="T22" s="97">
        <f t="shared" si="1"/>
        <v>160</v>
      </c>
      <c r="U22" s="87" t="str">
        <f>VLOOKUP($B22,Данные!$A$2:$W$1215,17,FALSE)</f>
        <v>5000К 4000К* 3000К*</v>
      </c>
      <c r="V22" s="87">
        <f>VLOOKUP($B22,Данные!$A$2:$W$1215,7,FALSE)</f>
        <v>67</v>
      </c>
      <c r="W22" s="100" t="str">
        <f>VLOOKUP($B22,Данные!$A$2:$W$1215,18,FALSE)</f>
        <v>5 лет</v>
      </c>
      <c r="X22" s="78"/>
      <c r="Y22" s="114">
        <f>VLOOKUP($B22,Данные!$A$2:$X$1215,24,FALSE)</f>
        <v>14470</v>
      </c>
    </row>
    <row r="23" spans="1:25" s="5" customFormat="1" ht="69.95" customHeight="1">
      <c r="A23" s="529"/>
      <c r="B23" s="17" t="s">
        <v>35</v>
      </c>
      <c r="C23" s="164">
        <f>VLOOKUP(B23,Данные!A:AB,28,FALSE)</f>
        <v>1004</v>
      </c>
      <c r="D23" s="532" t="s">
        <v>167</v>
      </c>
      <c r="E23" s="535" t="str">
        <f>CONCATENATE(CONCATENATE($F$4,": ",$F23,CHAR(10),$H$4,": ",$H23,CHAR(10),$I$4,": ",$I23,CHAR(10),$J$4,": ",$J23,CHAR(10),$K$4,": ",$K23,CHAR(10),$L$4,": ",$L23,CHAR(10)),"*Цветовая темп.:
 5000К (по умолчанию), 
 3000К, 4000К (опционально);"," 
 **Рассеиватель: 
 - силикатное стекло (по умолч.),
 - прозр. поликарбонат (опция),
 - матовый поликарбонат (опция).")</f>
        <v>КСС: Д (косинусная)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*Цветовая темп.:
 5000К (по умолчанию), 
 3000К, 4000К (опционально); 
 **Рассеиватель: 
 - силикатное стекло (по умолч.),
 - прозр. поликарбонат (опция),
 - матовый поликарбонат (опция).</v>
      </c>
      <c r="F23" s="66" t="str">
        <f>VLOOKUP($B23,Данные!$A$2:$W$1215,6,FALSE)</f>
        <v>Д (косинусная)</v>
      </c>
      <c r="G23" s="66" t="str">
        <f>VLOOKUP($B23,Данные!$A$2:$W$1215,8,FALSE)</f>
        <v>Samsung LM281</v>
      </c>
      <c r="H23" s="66" t="str">
        <f>VLOOKUP($B23,Данные!$A$2:$W$1215,14,FALSE)</f>
        <v>Экструдированный алюминиевый профиль (анодированный), прозрачное минеральное стекло**</v>
      </c>
      <c r="I23" s="66" t="str">
        <f>VLOOKUP($B23,Данные!$A$2:$W$1215,4,FALSE)</f>
        <v>176-264В AС</v>
      </c>
      <c r="J23" s="66">
        <f>VLOOKUP($B23,Данные!$A$2:$W$1215,5,FALSE)</f>
        <v>0.95</v>
      </c>
      <c r="K23" s="66" t="str">
        <f>VLOOKUP($B23,Данные!$A$2:$W$1215,15,FALSE)</f>
        <v xml:space="preserve"> -60°...+50° С</v>
      </c>
      <c r="L23" s="22" t="str">
        <f>VLOOKUP($B23,Данные!$A$2:$W$1215,16,FALSE)</f>
        <v>100 000 ч.</v>
      </c>
      <c r="M23" s="22" t="str">
        <f>VLOOKUP($B23,Данные!A:AB,10,FALSE)</f>
        <v>225х260х80</v>
      </c>
      <c r="N23" s="22" t="str">
        <f>VLOOKUP($B23,Данные!A:AB,11,FALSE)</f>
        <v>300x275x110</v>
      </c>
      <c r="O23" s="22">
        <f>VLOOKUP($B23,Данные!A:AB,12,FALSE)</f>
        <v>1850</v>
      </c>
      <c r="P23" s="22">
        <f>VLOOKUP($B23,Данные!A:AB,13,FALSE)</f>
        <v>2000</v>
      </c>
      <c r="Q23" s="88">
        <f>VLOOKUP($B23,Данные!$A$2:$W$1215,9,FALSE)</f>
        <v>168</v>
      </c>
      <c r="R23" s="31">
        <f>VLOOKUP($B23,Данные!$A$2:$W$1215,2,FALSE)</f>
        <v>64</v>
      </c>
      <c r="S23" s="40">
        <f>VLOOKUP($B23,Данные!$A$2:$W$1215,3,FALSE)</f>
        <v>10240</v>
      </c>
      <c r="T23" s="95">
        <f t="shared" si="1"/>
        <v>160</v>
      </c>
      <c r="U23" s="85" t="str">
        <f>VLOOKUP($B23,Данные!$A$2:$W$1215,17,FALSE)</f>
        <v>5000К 4000К* 3000К*</v>
      </c>
      <c r="V23" s="85">
        <f>VLOOKUP($B23,Данные!$A$2:$W$1215,7,FALSE)</f>
        <v>67</v>
      </c>
      <c r="W23" s="98" t="str">
        <f>VLOOKUP($B23,Данные!$A$2:$W$1215,18,FALSE)</f>
        <v>5 лет</v>
      </c>
      <c r="X23" s="43"/>
      <c r="Y23" s="112">
        <f>VLOOKUP($B23,Данные!$A$2:$X$1215,24,FALSE)</f>
        <v>6450</v>
      </c>
    </row>
    <row r="24" spans="1:25" s="5" customFormat="1" ht="69.95" customHeight="1">
      <c r="A24" s="530"/>
      <c r="B24" s="18" t="s">
        <v>41</v>
      </c>
      <c r="C24" s="165">
        <f>VLOOKUP(B24,Данные!A:AB,28,FALSE)</f>
        <v>1010</v>
      </c>
      <c r="D24" s="533"/>
      <c r="E24" s="536" t="str">
        <f>CONCATENATE(CONCATENATE($F$4,": ",$F24,CHAR(10),$G$4,": ",$G24,CHAR(10),$H$4,": ",$H24,CHAR(10),$I$4,": ",$I24,CHAR(10),$J$4,": ",$J24,CHAR(10),$K$4,": ",$K24,CHAR(10),$L$4,": ",$L24,CHAR(10)),CONCATENATE($M$4,": ",$M24,CHAR(10),$O$4,": ",$O24))</f>
        <v>КСС: Д (косинусная)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 без упаковки, мм: 275х260х80
Масса без упаковки, г: 2150</v>
      </c>
      <c r="F24" s="67" t="str">
        <f>VLOOKUP($B24,Данные!$A$2:$W$1215,6,FALSE)</f>
        <v>Д (косинусная)</v>
      </c>
      <c r="G24" s="67" t="str">
        <f>VLOOKUP($B24,Данные!$A$2:$W$1215,8,FALSE)</f>
        <v>Samsung LM281</v>
      </c>
      <c r="H24" s="67" t="str">
        <f>VLOOKUP($B24,Данные!$A$2:$W$1215,14,FALSE)</f>
        <v>Экструдированный алюминиевый профиль (анодированный), прозрачное минеральное стекло**</v>
      </c>
      <c r="I24" s="67" t="str">
        <f>VLOOKUP($B24,Данные!$A$2:$W$1215,4,FALSE)</f>
        <v>176-264В AС</v>
      </c>
      <c r="J24" s="67">
        <f>VLOOKUP($B24,Данные!$A$2:$W$1215,5,FALSE)</f>
        <v>0.95</v>
      </c>
      <c r="K24" s="67" t="str">
        <f>VLOOKUP($B24,Данные!$A$2:$W$1215,15,FALSE)</f>
        <v xml:space="preserve"> -60°...+50° С</v>
      </c>
      <c r="L24" s="307" t="str">
        <f>VLOOKUP($B24,Данные!$A$2:$W$1215,16,FALSE)</f>
        <v>100 000 ч.</v>
      </c>
      <c r="M24" s="307" t="str">
        <f>VLOOKUP($B24,Данные!A:AB,10,FALSE)</f>
        <v>275х260х80</v>
      </c>
      <c r="N24" s="307" t="str">
        <f>VLOOKUP($B24,Данные!A:AB,11,FALSE)</f>
        <v>300x275x110</v>
      </c>
      <c r="O24" s="307">
        <f>VLOOKUP($B24,Данные!A:AB,12,FALSE)</f>
        <v>2150</v>
      </c>
      <c r="P24" s="307">
        <f>VLOOKUP($B24,Данные!A:AB,13,FALSE)</f>
        <v>2350</v>
      </c>
      <c r="Q24" s="89">
        <f>VLOOKUP($B24,Данные!$A$2:$W$1215,9,FALSE)</f>
        <v>264</v>
      </c>
      <c r="R24" s="32">
        <f>VLOOKUP($B24,Данные!$A$2:$W$1215,2,FALSE)</f>
        <v>96</v>
      </c>
      <c r="S24" s="42">
        <f>VLOOKUP($B24,Данные!$A$2:$W$1215,3,FALSE)</f>
        <v>15360</v>
      </c>
      <c r="T24" s="96">
        <f t="shared" si="1"/>
        <v>160</v>
      </c>
      <c r="U24" s="86" t="str">
        <f>VLOOKUP($B24,Данные!$A$2:$W$1215,17,FALSE)</f>
        <v>5000К 4000К* 3000К*</v>
      </c>
      <c r="V24" s="86">
        <f>VLOOKUP($B24,Данные!$A$2:$W$1215,7,FALSE)</f>
        <v>67</v>
      </c>
      <c r="W24" s="99" t="str">
        <f>VLOOKUP($B24,Данные!$A$2:$W$1215,18,FALSE)</f>
        <v>5 лет</v>
      </c>
      <c r="X24" s="33"/>
      <c r="Y24" s="113">
        <f>VLOOKUP($B24,Данные!$A$2:$X$1215,24,FALSE)</f>
        <v>7865</v>
      </c>
    </row>
    <row r="25" spans="1:25" s="5" customFormat="1" ht="69.95" customHeight="1">
      <c r="A25" s="530"/>
      <c r="B25" s="18" t="s">
        <v>47</v>
      </c>
      <c r="C25" s="165">
        <f>VLOOKUP(B25,Данные!A:AB,28,FALSE)</f>
        <v>1016</v>
      </c>
      <c r="D25" s="533"/>
      <c r="E25" s="536"/>
      <c r="F25" s="134" t="str">
        <f>VLOOKUP($B25,Данные!$A$2:$W$1215,6,FALSE)</f>
        <v>Д (косинусная)</v>
      </c>
      <c r="G25" s="134" t="str">
        <f>VLOOKUP($B25,Данные!$A$2:$W$1215,8,FALSE)</f>
        <v>Samsung LM281</v>
      </c>
      <c r="H25" s="134" t="str">
        <f>VLOOKUP($B25,Данные!$A$2:$W$1215,14,FALSE)</f>
        <v>Экструдированный алюминиевый профиль (анодированный), прозрачное минеральное стекло**</v>
      </c>
      <c r="I25" s="134" t="str">
        <f>VLOOKUP($B25,Данные!$A$2:$W$1215,4,FALSE)</f>
        <v>176-264В AС</v>
      </c>
      <c r="J25" s="134">
        <f>VLOOKUP($B25,Данные!$A$2:$W$1215,5,FALSE)</f>
        <v>0.95</v>
      </c>
      <c r="K25" s="134" t="str">
        <f>VLOOKUP($B25,Данные!$A$2:$W$1215,15,FALSE)</f>
        <v xml:space="preserve"> -60°...+50° С</v>
      </c>
      <c r="L25" s="307" t="str">
        <f>VLOOKUP($B25,Данные!$A$2:$W$1215,16,FALSE)</f>
        <v>100 000 ч.</v>
      </c>
      <c r="M25" s="307" t="str">
        <f>VLOOKUP($B25,Данные!A:AB,10,FALSE)</f>
        <v>325х260х80</v>
      </c>
      <c r="N25" s="307" t="str">
        <f>VLOOKUP($B25,Данные!A:AB,11,FALSE)</f>
        <v>350x275x110</v>
      </c>
      <c r="O25" s="307">
        <f>VLOOKUP($B25,Данные!A:AB,12,FALSE)</f>
        <v>2400</v>
      </c>
      <c r="P25" s="307">
        <f>VLOOKUP($B25,Данные!A:AB,13,FALSE)</f>
        <v>2600</v>
      </c>
      <c r="Q25" s="89">
        <f>VLOOKUP($B25,Данные!$A$2:$W$1215,9,FALSE)</f>
        <v>336</v>
      </c>
      <c r="R25" s="32">
        <f>VLOOKUP($B25,Данные!$A$2:$W$1215,2,FALSE)</f>
        <v>124</v>
      </c>
      <c r="S25" s="131">
        <f>VLOOKUP($B25,Данные!$A$2:$W$1215,3,FALSE)</f>
        <v>19840</v>
      </c>
      <c r="T25" s="96">
        <f>S25/R25</f>
        <v>160</v>
      </c>
      <c r="U25" s="86" t="str">
        <f>VLOOKUP($B25,Данные!$A$2:$W$1215,17,FALSE)</f>
        <v>5000К 4000К* 3000К*</v>
      </c>
      <c r="V25" s="86">
        <f>VLOOKUP($B25,Данные!$A$2:$W$1215,7,FALSE)</f>
        <v>67</v>
      </c>
      <c r="W25" s="99" t="str">
        <f>VLOOKUP($B25,Данные!$A$2:$W$1215,18,FALSE)</f>
        <v>5 лет</v>
      </c>
      <c r="X25" s="132"/>
      <c r="Y25" s="113">
        <f>VLOOKUP($B25,Данные!$A$2:$X$1215,24,FALSE)</f>
        <v>8340</v>
      </c>
    </row>
    <row r="26" spans="1:25" s="5" customFormat="1" ht="69.95" customHeight="1">
      <c r="A26" s="530"/>
      <c r="B26" s="18" t="s">
        <v>198</v>
      </c>
      <c r="C26" s="165">
        <f>VLOOKUP(B26,Данные!A:AB,28,FALSE)</f>
        <v>1022</v>
      </c>
      <c r="D26" s="533"/>
      <c r="E26" s="536"/>
      <c r="F26" s="134" t="str">
        <f>VLOOKUP($B26,Данные!$A$2:$W$1215,6,FALSE)</f>
        <v>Д (косинусная)</v>
      </c>
      <c r="G26" s="134" t="str">
        <f>VLOOKUP($B26,Данные!$A$2:$W$1215,8,FALSE)</f>
        <v>Samsung LM281</v>
      </c>
      <c r="H26" s="134" t="str">
        <f>VLOOKUP($B26,Данные!$A$2:$W$1215,14,FALSE)</f>
        <v>Экструдированный алюминиевый профиль (анодированный), прозрачное минеральное стекло**</v>
      </c>
      <c r="I26" s="134" t="str">
        <f>VLOOKUP($B26,Данные!$A$2:$W$1215,4,FALSE)</f>
        <v>176-264В AС</v>
      </c>
      <c r="J26" s="134">
        <f>VLOOKUP($B26,Данные!$A$2:$W$1215,5,FALSE)</f>
        <v>0.95</v>
      </c>
      <c r="K26" s="134" t="str">
        <f>VLOOKUP($B26,Данные!$A$2:$W$1215,15,FALSE)</f>
        <v xml:space="preserve"> -60°...+50° С</v>
      </c>
      <c r="L26" s="307" t="str">
        <f>VLOOKUP($B26,Данные!$A$2:$W$1215,16,FALSE)</f>
        <v>100 000 ч.</v>
      </c>
      <c r="M26" s="307" t="str">
        <f>VLOOKUP($B26,Данные!A:AB,10,FALSE)</f>
        <v>465х260х80</v>
      </c>
      <c r="N26" s="307" t="str">
        <f>VLOOKUP($B26,Данные!A:AB,11,FALSE)</f>
        <v>560x275x110</v>
      </c>
      <c r="O26" s="307">
        <f>VLOOKUP($B26,Данные!A:AB,12,FALSE)</f>
        <v>3000</v>
      </c>
      <c r="P26" s="307">
        <f>VLOOKUP($B26,Данные!A:AB,13,FALSE)</f>
        <v>3400</v>
      </c>
      <c r="Q26" s="89">
        <f>VLOOKUP($B26,Данные!$A$2:$W$1215,9,FALSE)</f>
        <v>432</v>
      </c>
      <c r="R26" s="32">
        <f>VLOOKUP($B26,Данные!$A$2:$W$1215,2,FALSE)</f>
        <v>160</v>
      </c>
      <c r="S26" s="131">
        <f>VLOOKUP($B26,Данные!$A$2:$W$1215,3,FALSE)</f>
        <v>25600</v>
      </c>
      <c r="T26" s="96">
        <f>S26/R26</f>
        <v>160</v>
      </c>
      <c r="U26" s="86" t="str">
        <f>VLOOKUP($B26,Данные!$A$2:$W$1215,17,FALSE)</f>
        <v>5000К 4000К* 3000К*</v>
      </c>
      <c r="V26" s="86">
        <f>VLOOKUP($B26,Данные!$A$2:$W$1215,7,FALSE)</f>
        <v>67</v>
      </c>
      <c r="W26" s="99" t="str">
        <f>VLOOKUP($B26,Данные!$A$2:$W$1215,18,FALSE)</f>
        <v>5 лет</v>
      </c>
      <c r="X26" s="132"/>
      <c r="Y26" s="113">
        <f>VLOOKUP($B26,Данные!$A$2:$X$1215,24,FALSE)</f>
        <v>11485</v>
      </c>
    </row>
    <row r="27" spans="1:25" s="5" customFormat="1" ht="69.95" customHeight="1">
      <c r="A27" s="530"/>
      <c r="B27" s="18" t="s">
        <v>53</v>
      </c>
      <c r="C27" s="165">
        <f>VLOOKUP(B27,Данные!A:AB,28,FALSE)</f>
        <v>1032</v>
      </c>
      <c r="D27" s="533"/>
      <c r="E27" s="536" t="str">
        <f>CONCATENATE(CONCATENATE($F$4,": ",$F27,CHAR(10),$G$4,": ",$G27,CHAR(10),$H$4,": ",$H27,CHAR(10),$I$4,": ",$I27,CHAR(10),$J$4,": ",$J27,CHAR(10),$K$4,": ",$K27,CHAR(10),$L$4,": ",$L27,CHAR(10)),CONCATENATE($M$4,": ",$M27,CHAR(10),$O$4,": ",$O27))</f>
        <v>КСС: Д (косинусная)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 без упаковки, мм: 525х260х80
Масса без упаковки, г: 3600</v>
      </c>
      <c r="F27" s="67" t="str">
        <f>VLOOKUP($B27,Данные!$A$2:$W$1215,6,FALSE)</f>
        <v>Д (косинусная)</v>
      </c>
      <c r="G27" s="67" t="str">
        <f>VLOOKUP($B27,Данные!$A$2:$W$1215,8,FALSE)</f>
        <v>Samsung LM281</v>
      </c>
      <c r="H27" s="67" t="str">
        <f>VLOOKUP($B27,Данные!$A$2:$W$1215,14,FALSE)</f>
        <v>Экструдированный алюминиевый профиль (анодированный), прозрачное минеральное стекло**</v>
      </c>
      <c r="I27" s="67" t="str">
        <f>VLOOKUP($B27,Данные!$A$2:$W$1215,4,FALSE)</f>
        <v>176-264В AС</v>
      </c>
      <c r="J27" s="67">
        <f>VLOOKUP($B27,Данные!$A$2:$W$1215,5,FALSE)</f>
        <v>0.95</v>
      </c>
      <c r="K27" s="67" t="str">
        <f>VLOOKUP($B27,Данные!$A$2:$W$1215,15,FALSE)</f>
        <v xml:space="preserve"> -60°...+50° С</v>
      </c>
      <c r="L27" s="307" t="str">
        <f>VLOOKUP($B27,Данные!$A$2:$W$1215,16,FALSE)</f>
        <v>100 000 ч.</v>
      </c>
      <c r="M27" s="307" t="str">
        <f>VLOOKUP($B27,Данные!A:AB,10,FALSE)</f>
        <v>525х260х80</v>
      </c>
      <c r="N27" s="307" t="str">
        <f>VLOOKUP($B27,Данные!A:AB,11,FALSE)</f>
        <v>560x275x140</v>
      </c>
      <c r="O27" s="307">
        <f>VLOOKUP($B27,Данные!A:AB,12,FALSE)</f>
        <v>3600</v>
      </c>
      <c r="P27" s="307">
        <f>VLOOKUP($B27,Данные!A:AB,13,FALSE)</f>
        <v>3900</v>
      </c>
      <c r="Q27" s="89">
        <f>VLOOKUP($B27,Данные!$A$2:$W$1215,9,FALSE)</f>
        <v>528</v>
      </c>
      <c r="R27" s="32">
        <f>VLOOKUP($B27,Данные!$A$2:$W$1215,2,FALSE)</f>
        <v>192</v>
      </c>
      <c r="S27" s="42">
        <f>VLOOKUP($B27,Данные!$A$2:$W$1215,3,FALSE)</f>
        <v>30720</v>
      </c>
      <c r="T27" s="96">
        <f t="shared" si="1"/>
        <v>160</v>
      </c>
      <c r="U27" s="86" t="str">
        <f>VLOOKUP($B27,Данные!$A$2:$W$1215,17,FALSE)</f>
        <v>5000К 4000К* 3000К*</v>
      </c>
      <c r="V27" s="86">
        <f>VLOOKUP($B27,Данные!$A$2:$W$1215,7,FALSE)</f>
        <v>67</v>
      </c>
      <c r="W27" s="99" t="str">
        <f>VLOOKUP($B27,Данные!$A$2:$W$1215,18,FALSE)</f>
        <v>5 лет</v>
      </c>
      <c r="X27" s="33"/>
      <c r="Y27" s="113">
        <f>VLOOKUP($B27,Данные!$A$2:$X$1215,24,FALSE)</f>
        <v>12270</v>
      </c>
    </row>
    <row r="28" spans="1:25" s="5" customFormat="1" ht="69.95" customHeight="1" thickBot="1">
      <c r="A28" s="531"/>
      <c r="B28" s="15" t="s">
        <v>211</v>
      </c>
      <c r="C28" s="166">
        <f>VLOOKUP(B28,Данные!A:AB,28,FALSE)</f>
        <v>1038</v>
      </c>
      <c r="D28" s="534"/>
      <c r="E28" s="537" t="str">
        <f>CONCATENATE(CONCATENATE($F$4,": ",$F28,CHAR(10),$G$4,": ",$G28,CHAR(10),$H$4,": ",$H28,CHAR(10),$I$4,": ",$I28,CHAR(10),$J$4,": ",$J28,CHAR(10),$K$4,": ",$K28,CHAR(10),$L$4,": ",$L28,CHAR(10)),CONCATENATE($M$4,": ",$M28,CHAR(10),$O$4,": ",$O28))</f>
        <v>КСС: Д (косинусная)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 без упаковки, мм: 625х260х80
Масса без упаковки, г: 4700</v>
      </c>
      <c r="F28" s="68" t="str">
        <f>VLOOKUP($B28,Данные!$A$2:$W$1215,6,FALSE)</f>
        <v>Д (косинусная)</v>
      </c>
      <c r="G28" s="68" t="str">
        <f>VLOOKUP($B28,Данные!$A$2:$W$1215,8,FALSE)</f>
        <v>Samsung LM281</v>
      </c>
      <c r="H28" s="68" t="str">
        <f>VLOOKUP($B28,Данные!$A$2:$W$1215,14,FALSE)</f>
        <v>Экструдированный алюминиевый профиль (анодированный), прозрачное минеральное стекло**</v>
      </c>
      <c r="I28" s="68" t="str">
        <f>VLOOKUP($B28,Данные!$A$2:$W$1215,4,FALSE)</f>
        <v>176-264В AС</v>
      </c>
      <c r="J28" s="68">
        <f>VLOOKUP($B28,Данные!$A$2:$W$1215,5,FALSE)</f>
        <v>0.95</v>
      </c>
      <c r="K28" s="68" t="str">
        <f>VLOOKUP($B28,Данные!$A$2:$W$1215,15,FALSE)</f>
        <v xml:space="preserve"> -60°...+50° С</v>
      </c>
      <c r="L28" s="308" t="str">
        <f>VLOOKUP($B28,Данные!$A$2:$W$1215,16,FALSE)</f>
        <v>100 000 ч.</v>
      </c>
      <c r="M28" s="308" t="str">
        <f>VLOOKUP($B28,Данные!A:AB,10,FALSE)</f>
        <v>625х260х80</v>
      </c>
      <c r="N28" s="308" t="str">
        <f>VLOOKUP($B28,Данные!A:AB,11,FALSE)</f>
        <v>650х275х110</v>
      </c>
      <c r="O28" s="308">
        <f>VLOOKUP($B28,Данные!A:AB,12,FALSE)</f>
        <v>4700</v>
      </c>
      <c r="P28" s="308">
        <f>VLOOKUP($B28,Данные!A:AB,13,FALSE)</f>
        <v>5000</v>
      </c>
      <c r="Q28" s="90">
        <f>VLOOKUP($B28,Данные!$A$2:$W$1215,9,FALSE)</f>
        <v>672</v>
      </c>
      <c r="R28" s="69">
        <f>VLOOKUP($B28,Данные!$A$2:$W$1215,2,FALSE)</f>
        <v>248</v>
      </c>
      <c r="S28" s="41">
        <f>VLOOKUP($B28,Данные!$A$2:$W$1215,3,FALSE)</f>
        <v>39680</v>
      </c>
      <c r="T28" s="97">
        <f t="shared" si="1"/>
        <v>160</v>
      </c>
      <c r="U28" s="87" t="str">
        <f>VLOOKUP($B28,Данные!$A$2:$W$1215,17,FALSE)</f>
        <v>5000К 4000К* 3000К*</v>
      </c>
      <c r="V28" s="87">
        <f>VLOOKUP($B28,Данные!$A$2:$W$1215,7,FALSE)</f>
        <v>67</v>
      </c>
      <c r="W28" s="100" t="str">
        <f>VLOOKUP($B28,Данные!$A$2:$W$1215,18,FALSE)</f>
        <v>5 лет</v>
      </c>
      <c r="X28" s="44"/>
      <c r="Y28" s="114">
        <f>VLOOKUP($B28,Данные!$A$2:$X$1215,24,FALSE)</f>
        <v>14470</v>
      </c>
    </row>
    <row r="29" spans="1:25" s="5" customFormat="1" ht="69.95" customHeight="1">
      <c r="A29" s="538"/>
      <c r="B29" s="17" t="s">
        <v>37</v>
      </c>
      <c r="C29" s="164">
        <f>VLOOKUP(B29,Данные!A:AB,28,FALSE)</f>
        <v>1006</v>
      </c>
      <c r="D29" s="532" t="s">
        <v>167</v>
      </c>
      <c r="E29" s="535" t="str">
        <f>CONCATENATE(CONCATENATE($F$4,": ",$F29,CHAR(10),$H$4,": ",$H29,CHAR(10),$I$4,": ",$I29,CHAR(10),$J$4,": ",$J29,CHAR(10),$K$4,": ",$K29,CHAR(10),$L$4,": ",$L29,CHAR(10)),"*Цветовая темп.:
 5000К (по умолчанию), 
 3000К, 4000К (опционально);"," 
 **Рассеиватель: 
 - силикатное стекло (по умолч.),
 - прозр. поликарбонат (опция),
 - матовый поликарбонат (опция).")</f>
        <v>КСС: Л (полуширокая)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*Цветовая темп.:
 5000К (по умолчанию), 
 3000К, 4000К (опционально); 
 **Рассеиватель: 
 - силикатное стекло (по умолч.),
 - прозр. поликарбонат (опция),
 - матовый поликарбонат (опция).</v>
      </c>
      <c r="F29" s="66" t="str">
        <f>VLOOKUP($B29,Данные!$A$2:$W$1215,6,FALSE)</f>
        <v>Л (полуширокая)</v>
      </c>
      <c r="G29" s="66" t="str">
        <f>VLOOKUP($B29,Данные!$A$2:$W$1215,8,FALSE)</f>
        <v>Samsung LM281</v>
      </c>
      <c r="H29" s="66" t="str">
        <f>VLOOKUP($B29,Данные!$A$2:$W$1215,14,FALSE)</f>
        <v>Экструдированный алюминиевый профиль (анодированный), прозрачное минеральное стекло**</v>
      </c>
      <c r="I29" s="66" t="str">
        <f>VLOOKUP($B29,Данные!$A$2:$W$1215,4,FALSE)</f>
        <v>176-264В AС</v>
      </c>
      <c r="J29" s="66">
        <f>VLOOKUP($B29,Данные!$A$2:$W$1215,5,FALSE)</f>
        <v>0.95</v>
      </c>
      <c r="K29" s="66" t="str">
        <f>VLOOKUP($B29,Данные!$A$2:$W$1215,15,FALSE)</f>
        <v xml:space="preserve"> -60°...+50° С</v>
      </c>
      <c r="L29" s="22" t="str">
        <f>VLOOKUP($B29,Данные!$A$2:$W$1215,16,FALSE)</f>
        <v>100 000 ч.</v>
      </c>
      <c r="M29" s="22" t="str">
        <f>VLOOKUP($B29,Данные!A:AB,10,FALSE)</f>
        <v>225х245х150</v>
      </c>
      <c r="N29" s="22" t="str">
        <f>VLOOKUP($B29,Данные!A:AB,11,FALSE)</f>
        <v>250x190x190</v>
      </c>
      <c r="O29" s="22">
        <f>VLOOKUP($B29,Данные!A:AB,12,FALSE)</f>
        <v>1900</v>
      </c>
      <c r="P29" s="22">
        <f>VLOOKUP($B29,Данные!A:AB,13,FALSE)</f>
        <v>2050</v>
      </c>
      <c r="Q29" s="88">
        <f>VLOOKUP($B29,Данные!$A$2:$W$1215,9,FALSE)</f>
        <v>168</v>
      </c>
      <c r="R29" s="31">
        <f>VLOOKUP($B29,Данные!$A$2:$W$1215,2,FALSE)</f>
        <v>64</v>
      </c>
      <c r="S29" s="40">
        <f>VLOOKUP($B29,Данные!$A$2:$W$1215,3,FALSE)</f>
        <v>10240</v>
      </c>
      <c r="T29" s="95">
        <f t="shared" si="1"/>
        <v>160</v>
      </c>
      <c r="U29" s="85" t="str">
        <f>VLOOKUP($B29,Данные!$A$2:$W$1215,17,FALSE)</f>
        <v>5000К 4000К* 3000К*</v>
      </c>
      <c r="V29" s="85">
        <f>VLOOKUP($B29,Данные!$A$2:$W$1215,7,FALSE)</f>
        <v>67</v>
      </c>
      <c r="W29" s="98" t="str">
        <f>VLOOKUP($B29,Данные!$A$2:$W$1215,18,FALSE)</f>
        <v>5 лет</v>
      </c>
      <c r="X29" s="43"/>
      <c r="Y29" s="112">
        <f>VLOOKUP($B29,Данные!$A$2:$X$1215,24,FALSE)</f>
        <v>6450</v>
      </c>
    </row>
    <row r="30" spans="1:25" s="5" customFormat="1" ht="69.95" customHeight="1">
      <c r="A30" s="538"/>
      <c r="B30" s="18" t="s">
        <v>43</v>
      </c>
      <c r="C30" s="165">
        <f>VLOOKUP(B30,Данные!A:AB,28,FALSE)</f>
        <v>1012</v>
      </c>
      <c r="D30" s="533"/>
      <c r="E30" s="536" t="str">
        <f>CONCATENATE(CONCATENATE($F$4,": ",$F30,CHAR(10),$G$4,": ",$G30,CHAR(10),$H$4,": ",$H30,CHAR(10),$I$4,": ",$I30,CHAR(10),$J$4,": ",$J30,CHAR(10),$K$4,": ",$K30,CHAR(10),$L$4,": ",$L30,CHAR(10)),CONCATENATE($M$4,": ",$M30,CHAR(10),$O$4,": ",$O30))</f>
        <v>КСС: Л (полуширокая)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 без упаковки, мм: 275х245х150
Масса без упаковки, г: 2050</v>
      </c>
      <c r="F30" s="67" t="str">
        <f>VLOOKUP($B30,Данные!$A$2:$W$1215,6,FALSE)</f>
        <v>Л (полуширокая)</v>
      </c>
      <c r="G30" s="67" t="str">
        <f>VLOOKUP($B30,Данные!$A$2:$W$1215,8,FALSE)</f>
        <v>Samsung LM281</v>
      </c>
      <c r="H30" s="67" t="str">
        <f>VLOOKUP($B30,Данные!$A$2:$W$1215,14,FALSE)</f>
        <v>Экструдированный алюминиевый профиль (анодированный), прозрачное минеральное стекло**</v>
      </c>
      <c r="I30" s="67" t="str">
        <f>VLOOKUP($B30,Данные!$A$2:$W$1215,4,FALSE)</f>
        <v>176-264В AС</v>
      </c>
      <c r="J30" s="67">
        <f>VLOOKUP($B30,Данные!$A$2:$W$1215,5,FALSE)</f>
        <v>0.95</v>
      </c>
      <c r="K30" s="67" t="str">
        <f>VLOOKUP($B30,Данные!$A$2:$W$1215,15,FALSE)</f>
        <v xml:space="preserve"> -60°...+50° С</v>
      </c>
      <c r="L30" s="307" t="str">
        <f>VLOOKUP($B30,Данные!$A$2:$W$1215,16,FALSE)</f>
        <v>100 000 ч.</v>
      </c>
      <c r="M30" s="307" t="str">
        <f>VLOOKUP($B30,Данные!A:AB,10,FALSE)</f>
        <v>275х245х150</v>
      </c>
      <c r="N30" s="307" t="str">
        <f>VLOOKUP($B30,Данные!A:AB,11,FALSE)</f>
        <v>300x180x190</v>
      </c>
      <c r="O30" s="307">
        <f>VLOOKUP($B30,Данные!A:AB,12,FALSE)</f>
        <v>2050</v>
      </c>
      <c r="P30" s="307">
        <f>VLOOKUP($B30,Данные!A:AB,13,FALSE)</f>
        <v>2300</v>
      </c>
      <c r="Q30" s="89">
        <f>VLOOKUP($B30,Данные!$A$2:$W$1215,9,FALSE)</f>
        <v>264</v>
      </c>
      <c r="R30" s="32">
        <f>VLOOKUP($B30,Данные!$A$2:$W$1215,2,FALSE)</f>
        <v>96</v>
      </c>
      <c r="S30" s="42">
        <f>VLOOKUP($B30,Данные!$A$2:$W$1215,3,FALSE)</f>
        <v>15360</v>
      </c>
      <c r="T30" s="96">
        <f t="shared" si="1"/>
        <v>160</v>
      </c>
      <c r="U30" s="86" t="str">
        <f>VLOOKUP($B30,Данные!$A$2:$W$1215,17,FALSE)</f>
        <v>5000К 4000К* 3000К*</v>
      </c>
      <c r="V30" s="86">
        <f>VLOOKUP($B30,Данные!$A$2:$W$1215,7,FALSE)</f>
        <v>67</v>
      </c>
      <c r="W30" s="99" t="str">
        <f>VLOOKUP($B30,Данные!$A$2:$W$1215,18,FALSE)</f>
        <v>5 лет</v>
      </c>
      <c r="X30" s="33"/>
      <c r="Y30" s="113">
        <f>VLOOKUP($B30,Данные!$A$2:$X$1215,24,FALSE)</f>
        <v>7865</v>
      </c>
    </row>
    <row r="31" spans="1:25" s="5" customFormat="1" ht="69.95" customHeight="1">
      <c r="A31" s="538"/>
      <c r="B31" s="18" t="s">
        <v>49</v>
      </c>
      <c r="C31" s="165">
        <f>VLOOKUP(B31,Данные!A:AB,28,FALSE)</f>
        <v>1018</v>
      </c>
      <c r="D31" s="533"/>
      <c r="E31" s="536"/>
      <c r="F31" s="134" t="str">
        <f>VLOOKUP($B31,Данные!$A$2:$W$1215,6,FALSE)</f>
        <v>Л (полуширокая)</v>
      </c>
      <c r="G31" s="134" t="str">
        <f>VLOOKUP($B31,Данные!$A$2:$W$1215,8,FALSE)</f>
        <v>Samsung LM281</v>
      </c>
      <c r="H31" s="134" t="str">
        <f>VLOOKUP($B31,Данные!$A$2:$W$1215,14,FALSE)</f>
        <v>Экструдированный алюминиевый профиль (анодированный), прозрачное минеральное стекло**</v>
      </c>
      <c r="I31" s="134" t="str">
        <f>VLOOKUP($B31,Данные!$A$2:$W$1215,4,FALSE)</f>
        <v>176-264В AС</v>
      </c>
      <c r="J31" s="134">
        <f>VLOOKUP($B31,Данные!$A$2:$W$1215,5,FALSE)</f>
        <v>0.95</v>
      </c>
      <c r="K31" s="134" t="str">
        <f>VLOOKUP($B31,Данные!$A$2:$W$1215,15,FALSE)</f>
        <v xml:space="preserve"> -60°...+50° С</v>
      </c>
      <c r="L31" s="307" t="str">
        <f>VLOOKUP($B31,Данные!$A$2:$W$1215,16,FALSE)</f>
        <v>100 000 ч.</v>
      </c>
      <c r="M31" s="307" t="str">
        <f>VLOOKUP($B31,Данные!A:AB,10,FALSE)</f>
        <v>325х245х150</v>
      </c>
      <c r="N31" s="307" t="str">
        <f>VLOOKUP($B31,Данные!A:AB,11,FALSE)</f>
        <v>350х180х180</v>
      </c>
      <c r="O31" s="307">
        <f>VLOOKUP($B31,Данные!A:AB,12,FALSE)</f>
        <v>2400</v>
      </c>
      <c r="P31" s="307">
        <f>VLOOKUP($B31,Данные!A:AB,13,FALSE)</f>
        <v>2600</v>
      </c>
      <c r="Q31" s="89">
        <f>VLOOKUP($B31,Данные!$A$2:$W$1215,9,FALSE)</f>
        <v>336</v>
      </c>
      <c r="R31" s="32">
        <f>VLOOKUP($B31,Данные!$A$2:$W$1215,2,FALSE)</f>
        <v>124</v>
      </c>
      <c r="S31" s="131">
        <f>VLOOKUP($B31,Данные!$A$2:$W$1215,3,FALSE)</f>
        <v>19840</v>
      </c>
      <c r="T31" s="96">
        <f>S31/R31</f>
        <v>160</v>
      </c>
      <c r="U31" s="86" t="str">
        <f>VLOOKUP($B31,Данные!$A$2:$W$1215,17,FALSE)</f>
        <v>5000К 4000К* 3000К*</v>
      </c>
      <c r="V31" s="86">
        <f>VLOOKUP($B31,Данные!$A$2:$W$1215,7,FALSE)</f>
        <v>67</v>
      </c>
      <c r="W31" s="99" t="str">
        <f>VLOOKUP($B31,Данные!$A$2:$W$1215,18,FALSE)</f>
        <v>5 лет</v>
      </c>
      <c r="X31" s="132"/>
      <c r="Y31" s="113">
        <f>VLOOKUP($B31,Данные!$A$2:$X$1215,24,FALSE)</f>
        <v>8340</v>
      </c>
    </row>
    <row r="32" spans="1:25" s="5" customFormat="1" ht="69.95" customHeight="1">
      <c r="A32" s="538"/>
      <c r="B32" s="18" t="s">
        <v>203</v>
      </c>
      <c r="C32" s="165">
        <f>VLOOKUP(B32,Данные!A:AB,28,FALSE)</f>
        <v>1023</v>
      </c>
      <c r="D32" s="533"/>
      <c r="E32" s="536"/>
      <c r="F32" s="134" t="str">
        <f>VLOOKUP($B32,Данные!$A$2:$W$1215,6,FALSE)</f>
        <v>Л (полуширокая)</v>
      </c>
      <c r="G32" s="134" t="str">
        <f>VLOOKUP($B32,Данные!$A$2:$W$1215,8,FALSE)</f>
        <v>Samsung LM281</v>
      </c>
      <c r="H32" s="134" t="str">
        <f>VLOOKUP($B32,Данные!$A$2:$W$1215,14,FALSE)</f>
        <v>Экструдированный алюминиевый профиль (анодированный), прозрачное минеральное стекло**</v>
      </c>
      <c r="I32" s="134" t="str">
        <f>VLOOKUP($B32,Данные!$A$2:$W$1215,4,FALSE)</f>
        <v>176-264В AС</v>
      </c>
      <c r="J32" s="134">
        <f>VLOOKUP($B32,Данные!$A$2:$W$1215,5,FALSE)</f>
        <v>0.95</v>
      </c>
      <c r="K32" s="134" t="str">
        <f>VLOOKUP($B32,Данные!$A$2:$W$1215,15,FALSE)</f>
        <v xml:space="preserve"> -60°...+50° С</v>
      </c>
      <c r="L32" s="307" t="str">
        <f>VLOOKUP($B32,Данные!$A$2:$W$1215,16,FALSE)</f>
        <v>100 000 ч.</v>
      </c>
      <c r="M32" s="307" t="str">
        <f>VLOOKUP($B32,Данные!A:AB,10,FALSE)</f>
        <v>465х245х150</v>
      </c>
      <c r="N32" s="307" t="str">
        <f>VLOOKUP($B32,Данные!A:AB,11,FALSE)</f>
        <v>500х180х180</v>
      </c>
      <c r="O32" s="307">
        <f>VLOOKUP($B32,Данные!A:AB,12,FALSE)</f>
        <v>3200</v>
      </c>
      <c r="P32" s="307">
        <f>VLOOKUP($B32,Данные!A:AB,13,FALSE)</f>
        <v>3500</v>
      </c>
      <c r="Q32" s="89">
        <f>VLOOKUP($B32,Данные!$A$2:$W$1215,9,FALSE)</f>
        <v>432</v>
      </c>
      <c r="R32" s="32">
        <f>VLOOKUP($B32,Данные!$A$2:$W$1215,2,FALSE)</f>
        <v>160</v>
      </c>
      <c r="S32" s="131">
        <f>VLOOKUP($B32,Данные!$A$2:$W$1215,3,FALSE)</f>
        <v>25600</v>
      </c>
      <c r="T32" s="96">
        <f>S32/R32</f>
        <v>160</v>
      </c>
      <c r="U32" s="86" t="str">
        <f>VLOOKUP($B32,Данные!$A$2:$W$1215,17,FALSE)</f>
        <v>5000К 4000К* 3000К*</v>
      </c>
      <c r="V32" s="86">
        <f>VLOOKUP($B32,Данные!$A$2:$W$1215,7,FALSE)</f>
        <v>67</v>
      </c>
      <c r="W32" s="99" t="str">
        <f>VLOOKUP($B32,Данные!$A$2:$W$1215,18,FALSE)</f>
        <v>5 лет</v>
      </c>
      <c r="X32" s="132"/>
      <c r="Y32" s="113">
        <f>VLOOKUP($B32,Данные!$A$2:$X$1215,24,FALSE)</f>
        <v>11485</v>
      </c>
    </row>
    <row r="33" spans="1:25" s="5" customFormat="1" ht="69.95" customHeight="1">
      <c r="A33" s="538"/>
      <c r="B33" s="18" t="s">
        <v>55</v>
      </c>
      <c r="C33" s="165">
        <f>VLOOKUP(B33,Данные!A:AB,28,FALSE)</f>
        <v>1034</v>
      </c>
      <c r="D33" s="533"/>
      <c r="E33" s="536" t="str">
        <f>CONCATENATE(CONCATENATE($F$4,": ",$F33,CHAR(10),$G$4,": ",$G33,CHAR(10),$H$4,": ",$H33,CHAR(10),$I$4,": ",$I33,CHAR(10),$J$4,": ",$J33,CHAR(10),$K$4,": ",$K33,CHAR(10),$L$4,": ",$L33,CHAR(10)),CONCATENATE($M$4,": ",$M33,CHAR(10),$O$4,": ",$O33))</f>
        <v>КСС: Л (полуширокая)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 без упаковки, мм: 525х245х150
Масса без упаковки, г: 3500</v>
      </c>
      <c r="F33" s="67" t="str">
        <f>VLOOKUP($B33,Данные!$A$2:$W$1215,6,FALSE)</f>
        <v>Л (полуширокая)</v>
      </c>
      <c r="G33" s="67" t="str">
        <f>VLOOKUP($B33,Данные!$A$2:$W$1215,8,FALSE)</f>
        <v>Samsung LM281</v>
      </c>
      <c r="H33" s="67" t="str">
        <f>VLOOKUP($B33,Данные!$A$2:$W$1215,14,FALSE)</f>
        <v>Экструдированный алюминиевый профиль (анодированный), прозрачное минеральное стекло**</v>
      </c>
      <c r="I33" s="67" t="str">
        <f>VLOOKUP($B33,Данные!$A$2:$W$1215,4,FALSE)</f>
        <v>176-264В AС</v>
      </c>
      <c r="J33" s="67">
        <f>VLOOKUP($B33,Данные!$A$2:$W$1215,5,FALSE)</f>
        <v>0.95</v>
      </c>
      <c r="K33" s="67" t="str">
        <f>VLOOKUP($B33,Данные!$A$2:$W$1215,15,FALSE)</f>
        <v xml:space="preserve"> -60°...+50° С</v>
      </c>
      <c r="L33" s="307" t="str">
        <f>VLOOKUP($B33,Данные!$A$2:$W$1215,16,FALSE)</f>
        <v>100 000 ч.</v>
      </c>
      <c r="M33" s="307" t="str">
        <f>VLOOKUP($B33,Данные!A:AB,10,FALSE)</f>
        <v>525х245х150</v>
      </c>
      <c r="N33" s="307" t="str">
        <f>VLOOKUP($B33,Данные!A:AB,11,FALSE)</f>
        <v>560х180х180</v>
      </c>
      <c r="O33" s="307">
        <f>VLOOKUP($B33,Данные!A:AB,12,FALSE)</f>
        <v>3500</v>
      </c>
      <c r="P33" s="307">
        <f>VLOOKUP($B33,Данные!A:AB,13,FALSE)</f>
        <v>3800</v>
      </c>
      <c r="Q33" s="89">
        <f>VLOOKUP($B33,Данные!$A$2:$W$1215,9,FALSE)</f>
        <v>528</v>
      </c>
      <c r="R33" s="32">
        <f>VLOOKUP($B33,Данные!$A$2:$W$1215,2,FALSE)</f>
        <v>192</v>
      </c>
      <c r="S33" s="42">
        <f>VLOOKUP($B33,Данные!$A$2:$W$1215,3,FALSE)</f>
        <v>30720</v>
      </c>
      <c r="T33" s="96">
        <f t="shared" si="1"/>
        <v>160</v>
      </c>
      <c r="U33" s="86" t="str">
        <f>VLOOKUP($B33,Данные!$A$2:$W$1215,17,FALSE)</f>
        <v>5000К 4000К* 3000К*</v>
      </c>
      <c r="V33" s="86">
        <f>VLOOKUP($B33,Данные!$A$2:$W$1215,7,FALSE)</f>
        <v>67</v>
      </c>
      <c r="W33" s="99" t="str">
        <f>VLOOKUP($B33,Данные!$A$2:$W$1215,18,FALSE)</f>
        <v>5 лет</v>
      </c>
      <c r="X33" s="33"/>
      <c r="Y33" s="113">
        <f>VLOOKUP($B33,Данные!$A$2:$X$1215,24,FALSE)</f>
        <v>12270</v>
      </c>
    </row>
    <row r="34" spans="1:25" s="5" customFormat="1" ht="69.95" customHeight="1" thickBot="1">
      <c r="A34" s="538"/>
      <c r="B34" s="15" t="s">
        <v>210</v>
      </c>
      <c r="C34" s="166">
        <f>VLOOKUP(B34,Данные!A:AB,28,FALSE)</f>
        <v>1039</v>
      </c>
      <c r="D34" s="534"/>
      <c r="E34" s="537" t="str">
        <f>CONCATENATE(CONCATENATE($F$4,": ",$F34,CHAR(10),$G$4,": ",$G34,CHAR(10),$H$4,": ",$H34,CHAR(10),$I$4,": ",$I34,CHAR(10),$J$4,": ",$J34,CHAR(10),$K$4,": ",$K34,CHAR(10),$L$4,": ",$L34,CHAR(10)),CONCATENATE($M$4,": ",$M34,CHAR(10),$O$4,": ",$O34))</f>
        <v>КСС: Л (полуширокая)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 без упаковки, мм: 625х245х150
Масса без упаковки, г: 4600</v>
      </c>
      <c r="F34" s="68" t="str">
        <f>VLOOKUP($B34,Данные!$A$2:$W$1215,6,FALSE)</f>
        <v>Л (полуширокая)</v>
      </c>
      <c r="G34" s="68" t="str">
        <f>VLOOKUP($B34,Данные!$A$2:$W$1215,8,FALSE)</f>
        <v>Samsung LM281</v>
      </c>
      <c r="H34" s="68" t="str">
        <f>VLOOKUP($B34,Данные!$A$2:$W$1215,14,FALSE)</f>
        <v>Экструдированный алюминиевый профиль (анодированный), прозрачное минеральное стекло**</v>
      </c>
      <c r="I34" s="68" t="str">
        <f>VLOOKUP($B34,Данные!$A$2:$W$1215,4,FALSE)</f>
        <v>176-264В AС</v>
      </c>
      <c r="J34" s="68">
        <f>VLOOKUP($B34,Данные!$A$2:$W$1215,5,FALSE)</f>
        <v>0.95</v>
      </c>
      <c r="K34" s="68" t="str">
        <f>VLOOKUP($B34,Данные!$A$2:$W$1215,15,FALSE)</f>
        <v xml:space="preserve"> -60°...+50° С</v>
      </c>
      <c r="L34" s="308" t="str">
        <f>VLOOKUP($B34,Данные!$A$2:$W$1215,16,FALSE)</f>
        <v>100 000 ч.</v>
      </c>
      <c r="M34" s="308" t="str">
        <f>VLOOKUP($B34,Данные!A:AB,10,FALSE)</f>
        <v>625х245х150</v>
      </c>
      <c r="N34" s="308" t="str">
        <f>VLOOKUP($B34,Данные!A:AB,11,FALSE)</f>
        <v>650х180х180</v>
      </c>
      <c r="O34" s="308">
        <f>VLOOKUP($B34,Данные!A:AB,12,FALSE)</f>
        <v>4600</v>
      </c>
      <c r="P34" s="308">
        <f>VLOOKUP($B34,Данные!A:AB,13,FALSE)</f>
        <v>4900</v>
      </c>
      <c r="Q34" s="90">
        <f>VLOOKUP($B34,Данные!$A$2:$W$1215,9,FALSE)</f>
        <v>672</v>
      </c>
      <c r="R34" s="69">
        <f>VLOOKUP($B34,Данные!$A$2:$W$1215,2,FALSE)</f>
        <v>248</v>
      </c>
      <c r="S34" s="41">
        <f>VLOOKUP($B34,Данные!$A$2:$W$1215,3,FALSE)</f>
        <v>39680</v>
      </c>
      <c r="T34" s="97">
        <f t="shared" si="1"/>
        <v>160</v>
      </c>
      <c r="U34" s="87" t="str">
        <f>VLOOKUP($B34,Данные!$A$2:$W$1215,17,FALSE)</f>
        <v>5000К 4000К* 3000К*</v>
      </c>
      <c r="V34" s="87">
        <f>VLOOKUP($B34,Данные!$A$2:$W$1215,7,FALSE)</f>
        <v>67</v>
      </c>
      <c r="W34" s="100" t="str">
        <f>VLOOKUP($B34,Данные!$A$2:$W$1215,18,FALSE)</f>
        <v>5 лет</v>
      </c>
      <c r="X34" s="44"/>
      <c r="Y34" s="114">
        <f>VLOOKUP($B34,Данные!$A$2:$X$1215,24,FALSE)</f>
        <v>14470</v>
      </c>
    </row>
    <row r="35" spans="1:25" s="5" customFormat="1" ht="69.95" customHeight="1">
      <c r="A35" s="529"/>
      <c r="B35" s="17" t="s">
        <v>36</v>
      </c>
      <c r="C35" s="164">
        <f>VLOOKUP(B35,Данные!A:AB,28,FALSE)</f>
        <v>1005</v>
      </c>
      <c r="D35" s="532" t="s">
        <v>167</v>
      </c>
      <c r="E35" s="535" t="str">
        <f>CONCATENATE(CONCATENATE($F$4,": ",$F35,CHAR(10),$H$4,": ",$H35,CHAR(10),$I$4,": ",$I35,CHAR(10),$J$4,": ",$J35,CHAR(10),$K$4,": ",$K35,CHAR(10),$L$4,": ",$L35,CHAR(10)),"*Цветовая темп.:
 5000К (по умолчанию), 
 3000К, 4000К (опционально);"," 
 **Рассеиватель: 
 - силикатное стекло (по умолч.),
 - прозр. поликарбонат (опция),
 - матовый поликарбонат (опция).")</f>
        <v>КСС: Л (полуширокая)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*Цветовая темп.:
 5000К (по умолчанию), 
 3000К, 4000К (опционально); 
 **Рассеиватель: 
 - силикатное стекло (по умолч.),
 - прозр. поликарбонат (опция),
 - матовый поликарбонат (опция).</v>
      </c>
      <c r="F35" s="66" t="str">
        <f>VLOOKUP($B35,Данные!$A$2:$W$1215,6,FALSE)</f>
        <v>Л (полуширокая)</v>
      </c>
      <c r="G35" s="66" t="str">
        <f>VLOOKUP($B35,Данные!$A$2:$W$1215,8,FALSE)</f>
        <v>Samsung LM281</v>
      </c>
      <c r="H35" s="66" t="str">
        <f>VLOOKUP($B35,Данные!$A$2:$W$1215,14,FALSE)</f>
        <v>Экструдированный алюминиевый профиль (анодированный), прозрачное минеральное стекло**</v>
      </c>
      <c r="I35" s="66" t="str">
        <f>VLOOKUP($B35,Данные!$A$2:$W$1215,4,FALSE)</f>
        <v>176-264В AС</v>
      </c>
      <c r="J35" s="66">
        <f>VLOOKUP($B35,Данные!$A$2:$W$1215,5,FALSE)</f>
        <v>0.95</v>
      </c>
      <c r="K35" s="66" t="str">
        <f>VLOOKUP($B35,Данные!$A$2:$W$1215,15,FALSE)</f>
        <v xml:space="preserve"> -60°...+50° С</v>
      </c>
      <c r="L35" s="22" t="str">
        <f>VLOOKUP($B35,Данные!$A$2:$W$1215,16,FALSE)</f>
        <v>100 000 ч.</v>
      </c>
      <c r="M35" s="22" t="str">
        <f>VLOOKUP($B35,Данные!A:AB,10,FALSE)</f>
        <v>225х220х110</v>
      </c>
      <c r="N35" s="22" t="str">
        <f>VLOOKUP($B35,Данные!A:AB,11,FALSE)</f>
        <v>250x180x180</v>
      </c>
      <c r="O35" s="22">
        <f>VLOOKUP($B35,Данные!A:AB,12,FALSE)</f>
        <v>1750</v>
      </c>
      <c r="P35" s="22">
        <f>VLOOKUP($B35,Данные!A:AB,13,FALSE)</f>
        <v>1950</v>
      </c>
      <c r="Q35" s="88">
        <f>VLOOKUP($B35,Данные!$A$2:$W$1215,9,FALSE)</f>
        <v>168</v>
      </c>
      <c r="R35" s="31">
        <f>VLOOKUP($B35,Данные!$A$2:$W$1215,2,FALSE)</f>
        <v>64</v>
      </c>
      <c r="S35" s="40">
        <f>VLOOKUP($B35,Данные!$A$2:$W$1215,3,FALSE)</f>
        <v>10240</v>
      </c>
      <c r="T35" s="95">
        <f t="shared" si="1"/>
        <v>160</v>
      </c>
      <c r="U35" s="85" t="str">
        <f>VLOOKUP($B35,Данные!$A$2:$W$1215,17,FALSE)</f>
        <v>5000К 4000К* 3000К*</v>
      </c>
      <c r="V35" s="85">
        <f>VLOOKUP($B35,Данные!$A$2:$W$1215,7,FALSE)</f>
        <v>67</v>
      </c>
      <c r="W35" s="98" t="str">
        <f>VLOOKUP($B35,Данные!$A$2:$W$1215,18,FALSE)</f>
        <v>5 лет</v>
      </c>
      <c r="X35" s="43"/>
      <c r="Y35" s="112">
        <f>VLOOKUP($B35,Данные!$A$2:$X$1215,24,FALSE)</f>
        <v>6450</v>
      </c>
    </row>
    <row r="36" spans="1:25" s="5" customFormat="1" ht="69.95" customHeight="1">
      <c r="A36" s="530"/>
      <c r="B36" s="18" t="s">
        <v>42</v>
      </c>
      <c r="C36" s="165">
        <f>VLOOKUP(B36,Данные!A:AB,28,FALSE)</f>
        <v>1011</v>
      </c>
      <c r="D36" s="533"/>
      <c r="E36" s="536" t="str">
        <f>CONCATENATE(CONCATENATE($F$4,": ",$F36,CHAR(10),$G$4,": ",$G36,CHAR(10),$H$4,": ",$H36,CHAR(10),$I$4,": ",$I36,CHAR(10),$J$4,": ",$J36,CHAR(10),$K$4,": ",$K36,CHAR(10),$L$4,": ",$L36,CHAR(10)),CONCATENATE($M$4,": ",$M36,CHAR(10),$O$4,": ",$O36))</f>
        <v>КСС: Л (полуширокая)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 без упаковки, мм: 275х220х110
Масса без упаковки, г: 2000</v>
      </c>
      <c r="F36" s="67" t="str">
        <f>VLOOKUP($B36,Данные!$A$2:$W$1215,6,FALSE)</f>
        <v>Л (полуширокая)</v>
      </c>
      <c r="G36" s="67" t="str">
        <f>VLOOKUP($B36,Данные!$A$2:$W$1215,8,FALSE)</f>
        <v>Samsung LM281</v>
      </c>
      <c r="H36" s="67" t="str">
        <f>VLOOKUP($B36,Данные!$A$2:$W$1215,14,FALSE)</f>
        <v>Экструдированный алюминиевый профиль (анодированный), прозрачное минеральное стекло**</v>
      </c>
      <c r="I36" s="67" t="str">
        <f>VLOOKUP($B36,Данные!$A$2:$W$1215,4,FALSE)</f>
        <v>176-264В AС</v>
      </c>
      <c r="J36" s="67">
        <f>VLOOKUP($B36,Данные!$A$2:$W$1215,5,FALSE)</f>
        <v>0.95</v>
      </c>
      <c r="K36" s="67" t="str">
        <f>VLOOKUP($B36,Данные!$A$2:$W$1215,15,FALSE)</f>
        <v xml:space="preserve"> -60°...+50° С</v>
      </c>
      <c r="L36" s="307" t="str">
        <f>VLOOKUP($B36,Данные!$A$2:$W$1215,16,FALSE)</f>
        <v>100 000 ч.</v>
      </c>
      <c r="M36" s="307" t="str">
        <f>VLOOKUP($B36,Данные!A:AB,10,FALSE)</f>
        <v>275х220х110</v>
      </c>
      <c r="N36" s="307" t="str">
        <f>VLOOKUP($B36,Данные!A:AB,11,FALSE)</f>
        <v>300x180x180</v>
      </c>
      <c r="O36" s="307">
        <f>VLOOKUP($B36,Данные!A:AB,12,FALSE)</f>
        <v>2000</v>
      </c>
      <c r="P36" s="307">
        <f>VLOOKUP($B36,Данные!A:AB,13,FALSE)</f>
        <v>2200</v>
      </c>
      <c r="Q36" s="89">
        <f>VLOOKUP($B36,Данные!$A$2:$W$1215,9,FALSE)</f>
        <v>264</v>
      </c>
      <c r="R36" s="32">
        <f>VLOOKUP($B36,Данные!$A$2:$W$1215,2,FALSE)</f>
        <v>96</v>
      </c>
      <c r="S36" s="42">
        <f>VLOOKUP($B36,Данные!$A$2:$W$1215,3,FALSE)</f>
        <v>15360</v>
      </c>
      <c r="T36" s="96">
        <f t="shared" si="1"/>
        <v>160</v>
      </c>
      <c r="U36" s="86" t="str">
        <f>VLOOKUP($B36,Данные!$A$2:$W$1215,17,FALSE)</f>
        <v>5000К 4000К* 3000К*</v>
      </c>
      <c r="V36" s="86">
        <f>VLOOKUP($B36,Данные!$A$2:$W$1215,7,FALSE)</f>
        <v>67</v>
      </c>
      <c r="W36" s="99" t="str">
        <f>VLOOKUP($B36,Данные!$A$2:$W$1215,18,FALSE)</f>
        <v>5 лет</v>
      </c>
      <c r="X36" s="33"/>
      <c r="Y36" s="113">
        <f>VLOOKUP($B36,Данные!$A$2:$X$1215,24,FALSE)</f>
        <v>7865</v>
      </c>
    </row>
    <row r="37" spans="1:25" s="5" customFormat="1" ht="69.95" customHeight="1">
      <c r="A37" s="530"/>
      <c r="B37" s="18" t="s">
        <v>48</v>
      </c>
      <c r="C37" s="165">
        <f>VLOOKUP(B37,Данные!A:AB,28,FALSE)</f>
        <v>1017</v>
      </c>
      <c r="D37" s="533"/>
      <c r="E37" s="536"/>
      <c r="F37" s="134" t="str">
        <f>VLOOKUP($B37,Данные!$A$2:$W$1215,6,FALSE)</f>
        <v>Л (полуширокая)</v>
      </c>
      <c r="G37" s="134" t="str">
        <f>VLOOKUP($B37,Данные!$A$2:$W$1215,8,FALSE)</f>
        <v>Samsung LM281</v>
      </c>
      <c r="H37" s="134" t="str">
        <f>VLOOKUP($B37,Данные!$A$2:$W$1215,14,FALSE)</f>
        <v>Экструдированный алюминиевый профиль (анодированный), прозрачное минеральное стекло**</v>
      </c>
      <c r="I37" s="134" t="str">
        <f>VLOOKUP($B37,Данные!$A$2:$W$1215,4,FALSE)</f>
        <v>176-264В AС</v>
      </c>
      <c r="J37" s="134">
        <f>VLOOKUP($B37,Данные!$A$2:$W$1215,5,FALSE)</f>
        <v>0.95</v>
      </c>
      <c r="K37" s="134" t="str">
        <f>VLOOKUP($B37,Данные!$A$2:$W$1215,15,FALSE)</f>
        <v xml:space="preserve"> -60°...+50° С</v>
      </c>
      <c r="L37" s="307" t="str">
        <f>VLOOKUP($B37,Данные!$A$2:$W$1215,16,FALSE)</f>
        <v>100 000 ч.</v>
      </c>
      <c r="M37" s="307" t="str">
        <f>VLOOKUP($B37,Данные!A:AB,10,FALSE)</f>
        <v>325х220х110</v>
      </c>
      <c r="N37" s="307" t="str">
        <f>VLOOKUP($B37,Данные!A:AB,11,FALSE)</f>
        <v>350x180x180</v>
      </c>
      <c r="O37" s="307">
        <f>VLOOKUP($B37,Данные!A:AB,12,FALSE)</f>
        <v>2400</v>
      </c>
      <c r="P37" s="307">
        <f>VLOOKUP($B37,Данные!A:AB,13,FALSE)</f>
        <v>2600</v>
      </c>
      <c r="Q37" s="89">
        <f>VLOOKUP($B37,Данные!$A$2:$W$1215,9,FALSE)</f>
        <v>336</v>
      </c>
      <c r="R37" s="32">
        <f>VLOOKUP($B37,Данные!$A$2:$W$1215,2,FALSE)</f>
        <v>124</v>
      </c>
      <c r="S37" s="131">
        <f>VLOOKUP($B37,Данные!$A$2:$W$1215,3,FALSE)</f>
        <v>19840</v>
      </c>
      <c r="T37" s="96">
        <f>S37/R37</f>
        <v>160</v>
      </c>
      <c r="U37" s="86" t="str">
        <f>VLOOKUP($B37,Данные!$A$2:$W$1215,17,FALSE)</f>
        <v>5000К 4000К* 3000К*</v>
      </c>
      <c r="V37" s="86">
        <f>VLOOKUP($B37,Данные!$A$2:$W$1215,7,FALSE)</f>
        <v>67</v>
      </c>
      <c r="W37" s="99" t="str">
        <f>VLOOKUP($B37,Данные!$A$2:$W$1215,18,FALSE)</f>
        <v>5 лет</v>
      </c>
      <c r="X37" s="132"/>
      <c r="Y37" s="113">
        <f>VLOOKUP($B37,Данные!$A$2:$X$1215,24,FALSE)</f>
        <v>8340</v>
      </c>
    </row>
    <row r="38" spans="1:25" s="5" customFormat="1" ht="69.95" customHeight="1">
      <c r="A38" s="530"/>
      <c r="B38" s="18" t="s">
        <v>204</v>
      </c>
      <c r="C38" s="165">
        <f>VLOOKUP(B38,Данные!A:AB,28,FALSE)</f>
        <v>1024</v>
      </c>
      <c r="D38" s="533"/>
      <c r="E38" s="536"/>
      <c r="F38" s="134" t="str">
        <f>VLOOKUP($B38,Данные!$A$2:$W$1215,6,FALSE)</f>
        <v>Л (полуширокая)</v>
      </c>
      <c r="G38" s="134" t="str">
        <f>VLOOKUP($B38,Данные!$A$2:$W$1215,8,FALSE)</f>
        <v>Samsung LM281</v>
      </c>
      <c r="H38" s="134" t="str">
        <f>VLOOKUP($B38,Данные!$A$2:$W$1215,14,FALSE)</f>
        <v>Экструдированный алюминиевый профиль (анодированный), прозрачное минеральное стекло**</v>
      </c>
      <c r="I38" s="134" t="str">
        <f>VLOOKUP($B38,Данные!$A$2:$W$1215,4,FALSE)</f>
        <v>176-264В AС</v>
      </c>
      <c r="J38" s="134">
        <f>VLOOKUP($B38,Данные!$A$2:$W$1215,5,FALSE)</f>
        <v>0.95</v>
      </c>
      <c r="K38" s="134" t="str">
        <f>VLOOKUP($B38,Данные!$A$2:$W$1215,15,FALSE)</f>
        <v xml:space="preserve"> -60°...+50° С</v>
      </c>
      <c r="L38" s="307" t="str">
        <f>VLOOKUP($B38,Данные!$A$2:$W$1215,16,FALSE)</f>
        <v>100 000 ч.</v>
      </c>
      <c r="M38" s="307" t="str">
        <f>VLOOKUP($B38,Данные!A:AB,10,FALSE)</f>
        <v>465х220х110</v>
      </c>
      <c r="N38" s="307" t="str">
        <f>VLOOKUP($B38,Данные!A:AB,11,FALSE)</f>
        <v>500х180х180</v>
      </c>
      <c r="O38" s="307">
        <f>VLOOKUP($B38,Данные!A:AB,12,FALSE)</f>
        <v>3100</v>
      </c>
      <c r="P38" s="307">
        <f>VLOOKUP($B38,Данные!A:AB,13,FALSE)</f>
        <v>3400</v>
      </c>
      <c r="Q38" s="89">
        <f>VLOOKUP($B38,Данные!$A$2:$W$1215,9,FALSE)</f>
        <v>432</v>
      </c>
      <c r="R38" s="32">
        <f>VLOOKUP($B38,Данные!$A$2:$W$1215,2,FALSE)</f>
        <v>160</v>
      </c>
      <c r="S38" s="131">
        <f>VLOOKUP($B38,Данные!$A$2:$W$1215,3,FALSE)</f>
        <v>25600</v>
      </c>
      <c r="T38" s="96">
        <f>S38/R38</f>
        <v>160</v>
      </c>
      <c r="U38" s="86" t="str">
        <f>VLOOKUP($B38,Данные!$A$2:$W$1215,17,FALSE)</f>
        <v>5000К 4000К* 3000К*</v>
      </c>
      <c r="V38" s="86">
        <f>VLOOKUP($B38,Данные!$A$2:$W$1215,7,FALSE)</f>
        <v>67</v>
      </c>
      <c r="W38" s="99" t="str">
        <f>VLOOKUP($B38,Данные!$A$2:$W$1215,18,FALSE)</f>
        <v>5 лет</v>
      </c>
      <c r="X38" s="132"/>
      <c r="Y38" s="113">
        <f>VLOOKUP($B38,Данные!$A$2:$X$1215,24,FALSE)</f>
        <v>11485</v>
      </c>
    </row>
    <row r="39" spans="1:25" s="5" customFormat="1" ht="69.95" customHeight="1">
      <c r="A39" s="530"/>
      <c r="B39" s="18" t="s">
        <v>54</v>
      </c>
      <c r="C39" s="165">
        <f>VLOOKUP(B39,Данные!A:AB,28,FALSE)</f>
        <v>1033</v>
      </c>
      <c r="D39" s="533"/>
      <c r="E39" s="536" t="str">
        <f>CONCATENATE(CONCATENATE($F$4,": ",$F39,CHAR(10),$G$4,": ",$G39,CHAR(10),$H$4,": ",$H39,CHAR(10),$I$4,": ",$I39,CHAR(10),$J$4,": ",$J39,CHAR(10),$K$4,": ",$K39,CHAR(10),$L$4,": ",$L39,CHAR(10)),CONCATENATE($M$4,": ",$M39,CHAR(10),$O$4,": ",$O39))</f>
        <v>КСС: Л (полуширокая)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 без упаковки, мм: 525х220х110
Масса без упаковки, г: 3350</v>
      </c>
      <c r="F39" s="67" t="str">
        <f>VLOOKUP($B39,Данные!$A$2:$W$1215,6,FALSE)</f>
        <v>Л (полуширокая)</v>
      </c>
      <c r="G39" s="67" t="str">
        <f>VLOOKUP($B39,Данные!$A$2:$W$1215,8,FALSE)</f>
        <v>Samsung LM281</v>
      </c>
      <c r="H39" s="67" t="str">
        <f>VLOOKUP($B39,Данные!$A$2:$W$1215,14,FALSE)</f>
        <v>Экструдированный алюминиевый профиль (анодированный), прозрачное минеральное стекло**</v>
      </c>
      <c r="I39" s="67" t="str">
        <f>VLOOKUP($B39,Данные!$A$2:$W$1215,4,FALSE)</f>
        <v>176-264В AС</v>
      </c>
      <c r="J39" s="67">
        <f>VLOOKUP($B39,Данные!$A$2:$W$1215,5,FALSE)</f>
        <v>0.95</v>
      </c>
      <c r="K39" s="67" t="str">
        <f>VLOOKUP($B39,Данные!$A$2:$W$1215,15,FALSE)</f>
        <v xml:space="preserve"> -60°...+50° С</v>
      </c>
      <c r="L39" s="307" t="str">
        <f>VLOOKUP($B39,Данные!$A$2:$W$1215,16,FALSE)</f>
        <v>100 000 ч.</v>
      </c>
      <c r="M39" s="307" t="str">
        <f>VLOOKUP($B39,Данные!A:AB,10,FALSE)</f>
        <v>525х220х110</v>
      </c>
      <c r="N39" s="307" t="str">
        <f>VLOOKUP($B39,Данные!A:AB,11,FALSE)</f>
        <v>560x180x180</v>
      </c>
      <c r="O39" s="307">
        <f>VLOOKUP($B39,Данные!A:AB,12,FALSE)</f>
        <v>3350</v>
      </c>
      <c r="P39" s="307">
        <f>VLOOKUP($B39,Данные!A:AB,13,FALSE)</f>
        <v>3600</v>
      </c>
      <c r="Q39" s="89">
        <f>VLOOKUP($B39,Данные!$A$2:$W$1215,9,FALSE)</f>
        <v>528</v>
      </c>
      <c r="R39" s="32">
        <f>VLOOKUP($B39,Данные!$A$2:$W$1215,2,FALSE)</f>
        <v>192</v>
      </c>
      <c r="S39" s="42">
        <f>VLOOKUP($B39,Данные!$A$2:$W$1215,3,FALSE)</f>
        <v>30720</v>
      </c>
      <c r="T39" s="96">
        <f t="shared" si="1"/>
        <v>160</v>
      </c>
      <c r="U39" s="86" t="str">
        <f>VLOOKUP($B39,Данные!$A$2:$W$1215,17,FALSE)</f>
        <v>5000К 4000К* 3000К*</v>
      </c>
      <c r="V39" s="86">
        <f>VLOOKUP($B39,Данные!$A$2:$W$1215,7,FALSE)</f>
        <v>67</v>
      </c>
      <c r="W39" s="99" t="str">
        <f>VLOOKUP($B39,Данные!$A$2:$W$1215,18,FALSE)</f>
        <v>5 лет</v>
      </c>
      <c r="X39" s="33"/>
      <c r="Y39" s="113">
        <f>VLOOKUP($B39,Данные!$A$2:$X$1215,24,FALSE)</f>
        <v>12270</v>
      </c>
    </row>
    <row r="40" spans="1:25" s="5" customFormat="1" ht="69.95" customHeight="1" thickBot="1">
      <c r="A40" s="531"/>
      <c r="B40" s="15" t="s">
        <v>209</v>
      </c>
      <c r="C40" s="166">
        <f>VLOOKUP(B40,Данные!A:AB,28,FALSE)</f>
        <v>1040</v>
      </c>
      <c r="D40" s="534"/>
      <c r="E40" s="537" t="str">
        <f>CONCATENATE(CONCATENATE($F$4,": ",$F40,CHAR(10),$G$4,": ",$G40,CHAR(10),$H$4,": ",$H40,CHAR(10),$I$4,": ",$I40,CHAR(10),$J$4,": ",$J40,CHAR(10),$K$4,": ",$K40,CHAR(10),$L$4,": ",$L40,CHAR(10)),CONCATENATE($M$4,": ",$M40,CHAR(10),$O$4,": ",$O40))</f>
        <v>КСС: Л (полуширокая)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 без упаковки, мм: 625х220х110
Масса без упаковки, г: 4550</v>
      </c>
      <c r="F40" s="68" t="str">
        <f>VLOOKUP($B40,Данные!$A$2:$W$1215,6,FALSE)</f>
        <v>Л (полуширокая)</v>
      </c>
      <c r="G40" s="68" t="str">
        <f>VLOOKUP($B40,Данные!$A$2:$W$1215,8,FALSE)</f>
        <v>Samsung LM281</v>
      </c>
      <c r="H40" s="68" t="str">
        <f>VLOOKUP($B40,Данные!$A$2:$W$1215,14,FALSE)</f>
        <v>Экструдированный алюминиевый профиль (анодированный), прозрачное минеральное стекло**</v>
      </c>
      <c r="I40" s="68" t="str">
        <f>VLOOKUP($B40,Данные!$A$2:$W$1215,4,FALSE)</f>
        <v>176-264В AС</v>
      </c>
      <c r="J40" s="68">
        <f>VLOOKUP($B40,Данные!$A$2:$W$1215,5,FALSE)</f>
        <v>0.95</v>
      </c>
      <c r="K40" s="68" t="str">
        <f>VLOOKUP($B40,Данные!$A$2:$W$1215,15,FALSE)</f>
        <v xml:space="preserve"> -60°...+50° С</v>
      </c>
      <c r="L40" s="308" t="str">
        <f>VLOOKUP($B40,Данные!$A$2:$W$1215,16,FALSE)</f>
        <v>100 000 ч.</v>
      </c>
      <c r="M40" s="308" t="str">
        <f>VLOOKUP($B40,Данные!A:AB,10,FALSE)</f>
        <v>625х220х110</v>
      </c>
      <c r="N40" s="308" t="str">
        <f>VLOOKUP($B40,Данные!A:AB,11,FALSE)</f>
        <v>650х180х180</v>
      </c>
      <c r="O40" s="308">
        <f>VLOOKUP($B40,Данные!A:AB,12,FALSE)</f>
        <v>4550</v>
      </c>
      <c r="P40" s="308">
        <f>VLOOKUP($B40,Данные!A:AB,13,FALSE)</f>
        <v>4900</v>
      </c>
      <c r="Q40" s="90">
        <f>VLOOKUP($B40,Данные!$A$2:$W$1215,9,FALSE)</f>
        <v>672</v>
      </c>
      <c r="R40" s="69">
        <f>VLOOKUP($B40,Данные!$A$2:$W$1215,2,FALSE)</f>
        <v>248</v>
      </c>
      <c r="S40" s="41">
        <f>VLOOKUP($B40,Данные!$A$2:$W$1215,3,FALSE)</f>
        <v>39680</v>
      </c>
      <c r="T40" s="97">
        <f t="shared" si="1"/>
        <v>160</v>
      </c>
      <c r="U40" s="87" t="str">
        <f>VLOOKUP($B40,Данные!$A$2:$W$1215,17,FALSE)</f>
        <v>5000К 4000К* 3000К*</v>
      </c>
      <c r="V40" s="87">
        <f>VLOOKUP($B40,Данные!$A$2:$W$1215,7,FALSE)</f>
        <v>67</v>
      </c>
      <c r="W40" s="100" t="str">
        <f>VLOOKUP($B40,Данные!$A$2:$W$1215,18,FALSE)</f>
        <v>5 лет</v>
      </c>
      <c r="X40" s="44"/>
      <c r="Y40" s="114">
        <f>VLOOKUP($B40,Данные!$A$2:$X$1215,24,FALSE)</f>
        <v>14470</v>
      </c>
    </row>
    <row r="41" spans="1:25" s="5" customFormat="1" ht="69.95" customHeight="1">
      <c r="A41" s="542"/>
      <c r="B41" s="17" t="s">
        <v>62</v>
      </c>
      <c r="C41" s="164">
        <f>VLOOKUP(B41,Данные!A:AB,28,FALSE)</f>
        <v>1053</v>
      </c>
      <c r="D41" s="532" t="s">
        <v>167</v>
      </c>
      <c r="E41" s="535" t="str">
        <f>CONCATENATE(CONCATENATE($F$4,": ",$F41,CHAR(10),$H$4,": ",$H41,CHAR(10),$I$4,": ",$I41,CHAR(10),$J$4,": ",$J41,CHAR(10),$K$4,": ",$K41,CHAR(10),$L$4,": ",$L41,CHAR(10)),"*Цветовая темп.:
 5000К (по умолчанию), 
 3000К, 4000К (опционально);"," 
 **Рассеиватель: 
 - силикатное стекло (по умолч.),
 - прозр. поликарбонат (опция),
 - матовый поликарбонат (опция).")</f>
        <v>КСС: Д (косинусная)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100 000 ч
*Цветовая темп.:
 5000К (по умолчанию), 
 3000К, 4000К (опционально); 
 **Рассеиватель: 
 - силикатное стекло (по умолч.),
 - прозр. поликарбонат (опция),
 - матовый поликарбонат (опция).</v>
      </c>
      <c r="F41" s="66" t="str">
        <f>VLOOKUP($B41,Данные!$A$2:$W$1215,6,FALSE)</f>
        <v>Д (косинусная)</v>
      </c>
      <c r="G41" s="66" t="str">
        <f>VLOOKUP($B41,Данные!$A$2:$W$1215,8,FALSE)</f>
        <v>Samsung LM281</v>
      </c>
      <c r="H41" s="66" t="str">
        <f>VLOOKUP($B41,Данные!$A$2:$W$1215,14,FALSE)</f>
        <v>Экструдированный алюминиевый профиль (анодированный), прозрачное минеральное стекло**</v>
      </c>
      <c r="I41" s="66" t="str">
        <f>VLOOKUP($B41,Данные!$A$2:$W$1215,4,FALSE)</f>
        <v>176-264В AС</v>
      </c>
      <c r="J41" s="66">
        <f>VLOOKUP($B41,Данные!$A$2:$W$1215,5,FALSE)</f>
        <v>0.95</v>
      </c>
      <c r="K41" s="66" t="str">
        <f>VLOOKUP($B41,Данные!$A$2:$W$1215,15,FALSE)</f>
        <v xml:space="preserve"> -60°...+50° С</v>
      </c>
      <c r="L41" s="22" t="str">
        <f>VLOOKUP($B41,Данные!$A$2:$W$1215,16,FALSE)</f>
        <v>100 000 ч</v>
      </c>
      <c r="M41" s="22" t="str">
        <f>VLOOKUP($B41,Данные!A:AB,10,FALSE)</f>
        <v>225х320х135</v>
      </c>
      <c r="N41" s="22" t="str">
        <f>VLOOKUP($B41,Данные!A:AB,11,FALSE)</f>
        <v>250x350x140</v>
      </c>
      <c r="O41" s="22">
        <f>VLOOKUP($B41,Данные!A:AB,12,FALSE)</f>
        <v>2800</v>
      </c>
      <c r="P41" s="22">
        <f>VLOOKUP($B41,Данные!A:AB,13,FALSE)</f>
        <v>3000</v>
      </c>
      <c r="Q41" s="88">
        <f>VLOOKUP($B41,Данные!$A$2:$W$1215,9,FALSE)</f>
        <v>252</v>
      </c>
      <c r="R41" s="31">
        <f>VLOOKUP($B41,Данные!$A$2:$W$1215,2,FALSE)</f>
        <v>96</v>
      </c>
      <c r="S41" s="40">
        <f>VLOOKUP($B41,Данные!$A$2:$W$1215,3,FALSE)</f>
        <v>15360</v>
      </c>
      <c r="T41" s="95">
        <f t="shared" si="1"/>
        <v>160</v>
      </c>
      <c r="U41" s="85" t="str">
        <f>VLOOKUP($B41,Данные!$A$2:$W$1215,17,FALSE)</f>
        <v>5000К 4000К* 3000К*</v>
      </c>
      <c r="V41" s="85">
        <f>VLOOKUP($B41,Данные!$A$2:$W$1215,7,FALSE)</f>
        <v>67</v>
      </c>
      <c r="W41" s="98" t="str">
        <f>VLOOKUP($B41,Данные!$A$2:$W$1215,18,FALSE)</f>
        <v>5 лет</v>
      </c>
      <c r="X41" s="43"/>
      <c r="Y41" s="112">
        <f>VLOOKUP($B41,Данные!$A$2:$X$1215,24,FALSE)</f>
        <v>9675</v>
      </c>
    </row>
    <row r="42" spans="1:25" s="5" customFormat="1" ht="69.95" customHeight="1">
      <c r="A42" s="542"/>
      <c r="B42" s="18" t="s">
        <v>63</v>
      </c>
      <c r="C42" s="165">
        <f>VLOOKUP(B42,Данные!A:AB,28,FALSE)</f>
        <v>1054</v>
      </c>
      <c r="D42" s="533"/>
      <c r="E42" s="536" t="str">
        <f>CONCATENATE(CONCATENATE($F$4,": ",$F42,CHAR(10),$G$4,": ",$G42,CHAR(10),$H$4,": ",$H42,CHAR(10),$I$4,": ",$I42,CHAR(10),$J$4,": ",$J42,CHAR(10),$K$4,": ",$K42,CHAR(10),$L$4,": ",$L42,CHAR(10)),CONCATENATE($M$4,": ",$M42,CHAR(10),$O$4,": ",$O42))</f>
        <v>КСС: Д (косинусная)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100 000 ч
Размер без упаковки, мм: 275х320х135
Масса без упаковки, г: 3100</v>
      </c>
      <c r="F42" s="67" t="str">
        <f>VLOOKUP($B42,Данные!$A$2:$W$1215,6,FALSE)</f>
        <v>Д (косинусная)</v>
      </c>
      <c r="G42" s="67" t="str">
        <f>VLOOKUP($B42,Данные!$A$2:$W$1215,8,FALSE)</f>
        <v>Samsung LM281</v>
      </c>
      <c r="H42" s="67" t="str">
        <f>VLOOKUP($B42,Данные!$A$2:$W$1215,14,FALSE)</f>
        <v>Экструдированный алюминиевый профиль (анодированный), прозрачное минеральное стекло**</v>
      </c>
      <c r="I42" s="67" t="str">
        <f>VLOOKUP($B42,Данные!$A$2:$W$1215,4,FALSE)</f>
        <v>176-264В AС</v>
      </c>
      <c r="J42" s="67">
        <f>VLOOKUP($B42,Данные!$A$2:$W$1215,5,FALSE)</f>
        <v>0.95</v>
      </c>
      <c r="K42" s="67" t="str">
        <f>VLOOKUP($B42,Данные!$A$2:$W$1215,15,FALSE)</f>
        <v xml:space="preserve"> -60°...+50° С</v>
      </c>
      <c r="L42" s="307" t="str">
        <f>VLOOKUP($B42,Данные!$A$2:$W$1215,16,FALSE)</f>
        <v>100 000 ч</v>
      </c>
      <c r="M42" s="307" t="str">
        <f>VLOOKUP($B42,Данные!A:AB,10,FALSE)</f>
        <v>275х320х135</v>
      </c>
      <c r="N42" s="307" t="str">
        <f>VLOOKUP($B42,Данные!A:AB,11,FALSE)</f>
        <v>300x350x110</v>
      </c>
      <c r="O42" s="307">
        <f>VLOOKUP($B42,Данные!A:AB,12,FALSE)</f>
        <v>3100</v>
      </c>
      <c r="P42" s="307">
        <f>VLOOKUP($B42,Данные!A:AB,13,FALSE)</f>
        <v>3400</v>
      </c>
      <c r="Q42" s="89">
        <f>VLOOKUP($B42,Данные!$A$2:$W$1215,9,FALSE)</f>
        <v>396</v>
      </c>
      <c r="R42" s="32">
        <f>VLOOKUP($B42,Данные!$A$2:$W$1215,2,FALSE)</f>
        <v>144</v>
      </c>
      <c r="S42" s="42">
        <f>VLOOKUP($B42,Данные!$A$2:$W$1215,3,FALSE)</f>
        <v>23040</v>
      </c>
      <c r="T42" s="96">
        <f t="shared" si="1"/>
        <v>160</v>
      </c>
      <c r="U42" s="86" t="str">
        <f>VLOOKUP($B42,Данные!$A$2:$W$1215,17,FALSE)</f>
        <v>5000К 4000К* 3000К*</v>
      </c>
      <c r="V42" s="86">
        <f>VLOOKUP($B42,Данные!$A$2:$W$1215,7,FALSE)</f>
        <v>67</v>
      </c>
      <c r="W42" s="99" t="str">
        <f>VLOOKUP($B42,Данные!$A$2:$W$1215,18,FALSE)</f>
        <v>5 лет</v>
      </c>
      <c r="X42" s="33"/>
      <c r="Y42" s="113">
        <f>VLOOKUP($B42,Данные!$A$2:$X$1215,24,FALSE)</f>
        <v>11800</v>
      </c>
    </row>
    <row r="43" spans="1:25" s="5" customFormat="1" ht="69.95" customHeight="1">
      <c r="A43" s="542"/>
      <c r="B43" s="18" t="s">
        <v>64</v>
      </c>
      <c r="C43" s="165">
        <f>VLOOKUP(B43,Данные!A:AB,28,FALSE)</f>
        <v>1055</v>
      </c>
      <c r="D43" s="533"/>
      <c r="E43" s="536"/>
      <c r="F43" s="134" t="str">
        <f>VLOOKUP($B43,Данные!$A$2:$W$1215,6,FALSE)</f>
        <v>Д (косинусная)</v>
      </c>
      <c r="G43" s="134" t="str">
        <f>VLOOKUP($B43,Данные!$A$2:$W$1215,8,FALSE)</f>
        <v>Samsung LM281</v>
      </c>
      <c r="H43" s="134" t="str">
        <f>VLOOKUP($B43,Данные!$A$2:$W$1215,14,FALSE)</f>
        <v>Экструдированный алюминиевый профиль (анодированный), прозрачное минеральное стекло**</v>
      </c>
      <c r="I43" s="134" t="str">
        <f>VLOOKUP($B43,Данные!$A$2:$W$1215,4,FALSE)</f>
        <v>176-264В AС</v>
      </c>
      <c r="J43" s="134">
        <f>VLOOKUP($B43,Данные!$A$2:$W$1215,5,FALSE)</f>
        <v>0.95</v>
      </c>
      <c r="K43" s="134" t="str">
        <f>VLOOKUP($B43,Данные!$A$2:$W$1215,15,FALSE)</f>
        <v xml:space="preserve"> -60°...+50° С</v>
      </c>
      <c r="L43" s="307" t="str">
        <f>VLOOKUP($B43,Данные!$A$2:$W$1215,16,FALSE)</f>
        <v>100 000 ч</v>
      </c>
      <c r="M43" s="307" t="str">
        <f>VLOOKUP($B43,Данные!A:AB,10,FALSE)</f>
        <v>325х320х135</v>
      </c>
      <c r="N43" s="307" t="str">
        <f>VLOOKUP($B43,Данные!A:AB,11,FALSE)</f>
        <v>350x320x140</v>
      </c>
      <c r="O43" s="307">
        <f>VLOOKUP($B43,Данные!A:AB,12,FALSE)</f>
        <v>3450</v>
      </c>
      <c r="P43" s="307">
        <f>VLOOKUP($B43,Данные!A:AB,13,FALSE)</f>
        <v>3700</v>
      </c>
      <c r="Q43" s="89">
        <f>VLOOKUP($B43,Данные!$A$2:$W$1215,9,FALSE)</f>
        <v>504</v>
      </c>
      <c r="R43" s="32">
        <f>VLOOKUP($B43,Данные!$A$2:$W$1215,2,FALSE)</f>
        <v>186</v>
      </c>
      <c r="S43" s="131">
        <f>VLOOKUP($B43,Данные!$A$2:$W$1215,3,FALSE)</f>
        <v>29760</v>
      </c>
      <c r="T43" s="96">
        <f>S43/R43</f>
        <v>160</v>
      </c>
      <c r="U43" s="86" t="str">
        <f>VLOOKUP($B43,Данные!$A$2:$W$1215,17,FALSE)</f>
        <v>5000К 4000К* 3000К*</v>
      </c>
      <c r="V43" s="86">
        <f>VLOOKUP($B43,Данные!$A$2:$W$1215,7,FALSE)</f>
        <v>67</v>
      </c>
      <c r="W43" s="99" t="str">
        <f>VLOOKUP($B43,Данные!$A$2:$W$1215,18,FALSE)</f>
        <v>5 лет</v>
      </c>
      <c r="X43" s="132"/>
      <c r="Y43" s="113">
        <f>VLOOKUP($B43,Данные!$A$2:$X$1215,24,FALSE)</f>
        <v>12505</v>
      </c>
    </row>
    <row r="44" spans="1:25" s="5" customFormat="1" ht="69.95" customHeight="1">
      <c r="A44" s="542"/>
      <c r="B44" s="18" t="s">
        <v>199</v>
      </c>
      <c r="C44" s="165">
        <f>VLOOKUP(B44,Данные!A:AB,28,FALSE)</f>
        <v>1025</v>
      </c>
      <c r="D44" s="533"/>
      <c r="E44" s="536"/>
      <c r="F44" s="134" t="str">
        <f>VLOOKUP($B44,Данные!$A$2:$W$1215,6,FALSE)</f>
        <v>Д (косинусная)</v>
      </c>
      <c r="G44" s="134" t="str">
        <f>VLOOKUP($B44,Данные!$A$2:$W$1215,8,FALSE)</f>
        <v>Samsung LM281</v>
      </c>
      <c r="H44" s="134" t="str">
        <f>VLOOKUP($B44,Данные!$A$2:$W$1215,14,FALSE)</f>
        <v>Экструдированный алюминиевый профиль (анодированный), прозрачное минеральное стекло**</v>
      </c>
      <c r="I44" s="134" t="str">
        <f>VLOOKUP($B44,Данные!$A$2:$W$1215,4,FALSE)</f>
        <v>176-264В AС</v>
      </c>
      <c r="J44" s="134">
        <f>VLOOKUP($B44,Данные!$A$2:$W$1215,5,FALSE)</f>
        <v>0.95</v>
      </c>
      <c r="K44" s="134" t="str">
        <f>VLOOKUP($B44,Данные!$A$2:$W$1215,15,FALSE)</f>
        <v xml:space="preserve"> -60°...+50° С</v>
      </c>
      <c r="L44" s="307" t="str">
        <f>VLOOKUP($B44,Данные!$A$2:$W$1215,16,FALSE)</f>
        <v>100 000 ч.</v>
      </c>
      <c r="M44" s="307" t="str">
        <f>VLOOKUP($B44,Данные!A:AB,10,FALSE)</f>
        <v>465х320х135</v>
      </c>
      <c r="N44" s="307" t="str">
        <f>VLOOKUP($B44,Данные!A:AB,11,FALSE)</f>
        <v>560x320x140</v>
      </c>
      <c r="O44" s="307">
        <f>VLOOKUP($B44,Данные!A:AB,12,FALSE)</f>
        <v>5600</v>
      </c>
      <c r="P44" s="307">
        <f>VLOOKUP($B44,Данные!A:AB,13,FALSE)</f>
        <v>5900</v>
      </c>
      <c r="Q44" s="89">
        <f>VLOOKUP($B44,Данные!$A$2:$W$1215,9,FALSE)</f>
        <v>648</v>
      </c>
      <c r="R44" s="32">
        <f>VLOOKUP($B44,Данные!$A$2:$W$1215,2,FALSE)</f>
        <v>240</v>
      </c>
      <c r="S44" s="131">
        <f>VLOOKUP($B44,Данные!$A$2:$W$1215,3,FALSE)</f>
        <v>38400</v>
      </c>
      <c r="T44" s="96">
        <f>S44/R44</f>
        <v>160</v>
      </c>
      <c r="U44" s="86" t="str">
        <f>VLOOKUP($B44,Данные!$A$2:$W$1215,17,FALSE)</f>
        <v>5000К 4000К* 3000К*</v>
      </c>
      <c r="V44" s="86">
        <f>VLOOKUP($B44,Данные!$A$2:$W$1215,7,FALSE)</f>
        <v>67</v>
      </c>
      <c r="W44" s="99" t="str">
        <f>VLOOKUP($B44,Данные!$A$2:$W$1215,18,FALSE)</f>
        <v>5 лет</v>
      </c>
      <c r="X44" s="132"/>
      <c r="Y44" s="113">
        <f>VLOOKUP($B44,Данные!$A$2:$X$1215,24,FALSE)</f>
        <v>17225</v>
      </c>
    </row>
    <row r="45" spans="1:25" s="5" customFormat="1" ht="69.95" customHeight="1">
      <c r="A45" s="542"/>
      <c r="B45" s="18" t="s">
        <v>65</v>
      </c>
      <c r="C45" s="165">
        <f>VLOOKUP(B45,Данные!A:AB,28,FALSE)</f>
        <v>1056</v>
      </c>
      <c r="D45" s="533"/>
      <c r="E45" s="536" t="str">
        <f>CONCATENATE(CONCATENATE($F$4,": ",$F45,CHAR(10),$G$4,": ",$G45,CHAR(10),$H$4,": ",$H45,CHAR(10),$I$4,": ",$I45,CHAR(10),$J$4,": ",$J45,CHAR(10),$K$4,": ",$K45,CHAR(10),$L$4,": ",$L45,CHAR(10)),CONCATENATE($M$4,": ",$M45,CHAR(10),$O$4,": ",$O45))</f>
        <v>КСС: Д (косинусная)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100 000 ч
Размер без упаковки, мм: 525х320х135
Масса без упаковки, г: 5900</v>
      </c>
      <c r="F45" s="67" t="str">
        <f>VLOOKUP($B45,Данные!$A$2:$W$1215,6,FALSE)</f>
        <v>Д (косинусная)</v>
      </c>
      <c r="G45" s="67" t="str">
        <f>VLOOKUP($B45,Данные!$A$2:$W$1215,8,FALSE)</f>
        <v>Samsung LM281</v>
      </c>
      <c r="H45" s="67" t="str">
        <f>VLOOKUP($B45,Данные!$A$2:$W$1215,14,FALSE)</f>
        <v>Экструдированный алюминиевый профиль (анодированный), прозрачное минеральное стекло**</v>
      </c>
      <c r="I45" s="67" t="str">
        <f>VLOOKUP($B45,Данные!$A$2:$W$1215,4,FALSE)</f>
        <v>176-264В AС</v>
      </c>
      <c r="J45" s="67">
        <f>VLOOKUP($B45,Данные!$A$2:$W$1215,5,FALSE)</f>
        <v>0.95</v>
      </c>
      <c r="K45" s="67" t="str">
        <f>VLOOKUP($B45,Данные!$A$2:$W$1215,15,FALSE)</f>
        <v xml:space="preserve"> -60°...+50° С</v>
      </c>
      <c r="L45" s="307" t="str">
        <f>VLOOKUP($B45,Данные!$A$2:$W$1215,16,FALSE)</f>
        <v>100 000 ч</v>
      </c>
      <c r="M45" s="307" t="str">
        <f>VLOOKUP($B45,Данные!A:AB,10,FALSE)</f>
        <v>525х320х135</v>
      </c>
      <c r="N45" s="307" t="str">
        <f>VLOOKUP($B45,Данные!A:AB,11,FALSE)</f>
        <v>560x320x140</v>
      </c>
      <c r="O45" s="307">
        <f>VLOOKUP($B45,Данные!A:AB,12,FALSE)</f>
        <v>5900</v>
      </c>
      <c r="P45" s="307">
        <f>VLOOKUP($B45,Данные!A:AB,13,FALSE)</f>
        <v>6300</v>
      </c>
      <c r="Q45" s="89">
        <f>VLOOKUP($B45,Данные!$A$2:$W$1215,9,FALSE)</f>
        <v>792</v>
      </c>
      <c r="R45" s="32">
        <f>VLOOKUP($B45,Данные!$A$2:$W$1215,2,FALSE)</f>
        <v>288</v>
      </c>
      <c r="S45" s="42">
        <f>VLOOKUP($B45,Данные!$A$2:$W$1215,3,FALSE)</f>
        <v>46080</v>
      </c>
      <c r="T45" s="96">
        <f t="shared" si="1"/>
        <v>160</v>
      </c>
      <c r="U45" s="86" t="str">
        <f>VLOOKUP($B45,Данные!$A$2:$W$1215,17,FALSE)</f>
        <v>5000К 4000К* 3000К*</v>
      </c>
      <c r="V45" s="86">
        <f>VLOOKUP($B45,Данные!$A$2:$W$1215,7,FALSE)</f>
        <v>67</v>
      </c>
      <c r="W45" s="99" t="str">
        <f>VLOOKUP($B45,Данные!$A$2:$W$1215,18,FALSE)</f>
        <v>5 лет</v>
      </c>
      <c r="X45" s="33"/>
      <c r="Y45" s="113">
        <f>VLOOKUP($B45,Данные!$A$2:$X$1215,24,FALSE)</f>
        <v>18405</v>
      </c>
    </row>
    <row r="46" spans="1:25" s="5" customFormat="1" ht="69.95" customHeight="1" thickBot="1">
      <c r="A46" s="542"/>
      <c r="B46" s="15" t="s">
        <v>208</v>
      </c>
      <c r="C46" s="166">
        <f>VLOOKUP(B46,Данные!A:AB,28,FALSE)</f>
        <v>1041</v>
      </c>
      <c r="D46" s="534"/>
      <c r="E46" s="537" t="str">
        <f>CONCATENATE(CONCATENATE($F$4,": ",$F46,CHAR(10),$G$4,": ",$G46,CHAR(10),$H$4,": ",$H46,CHAR(10),$I$4,": ",$I46,CHAR(10),$J$4,": ",$J46,CHAR(10),$K$4,": ",$K46,CHAR(10),$L$4,": ",$L46,CHAR(10)),CONCATENATE($M$4,": ",$M46,CHAR(10),$O$4,": ",$O46))</f>
        <v>КСС: Д (косинусная)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 без упаковки, мм: 625х320х135
Масса без упаковки, г: 6700</v>
      </c>
      <c r="F46" s="68" t="str">
        <f>VLOOKUP($B46,Данные!$A$2:$W$1215,6,FALSE)</f>
        <v>Д (косинусная)</v>
      </c>
      <c r="G46" s="68" t="str">
        <f>VLOOKUP($B46,Данные!$A$2:$W$1215,8,FALSE)</f>
        <v>Samsung LM281</v>
      </c>
      <c r="H46" s="68" t="str">
        <f>VLOOKUP($B46,Данные!$A$2:$W$1215,14,FALSE)</f>
        <v>Экструдированный алюминиевый профиль (анодированный), прозрачное минеральное стекло**</v>
      </c>
      <c r="I46" s="68" t="str">
        <f>VLOOKUP($B46,Данные!$A$2:$W$1215,4,FALSE)</f>
        <v>176-264В AС</v>
      </c>
      <c r="J46" s="68">
        <f>VLOOKUP($B46,Данные!$A$2:$W$1215,5,FALSE)</f>
        <v>0.95</v>
      </c>
      <c r="K46" s="68" t="str">
        <f>VLOOKUP($B46,Данные!$A$2:$W$1215,15,FALSE)</f>
        <v xml:space="preserve"> -60°...+50° С</v>
      </c>
      <c r="L46" s="308" t="str">
        <f>VLOOKUP($B46,Данные!$A$2:$W$1215,16,FALSE)</f>
        <v>100 000 ч.</v>
      </c>
      <c r="M46" s="308" t="str">
        <f>VLOOKUP($B46,Данные!A:AB,10,FALSE)</f>
        <v>625х320х135</v>
      </c>
      <c r="N46" s="308" t="str">
        <f>VLOOKUP($B46,Данные!A:AB,11,FALSE)</f>
        <v>650x350x140</v>
      </c>
      <c r="O46" s="308">
        <f>VLOOKUP($B46,Данные!A:AB,12,FALSE)</f>
        <v>6700</v>
      </c>
      <c r="P46" s="308">
        <f>VLOOKUP($B46,Данные!A:AB,13,FALSE)</f>
        <v>7100</v>
      </c>
      <c r="Q46" s="90">
        <f>VLOOKUP($B46,Данные!$A$2:$W$1215,9,FALSE)</f>
        <v>1008</v>
      </c>
      <c r="R46" s="69">
        <f>VLOOKUP($B46,Данные!$A$2:$W$1215,2,FALSE)</f>
        <v>372</v>
      </c>
      <c r="S46" s="41">
        <f>VLOOKUP($B46,Данные!$A$2:$W$1215,3,FALSE)</f>
        <v>59520</v>
      </c>
      <c r="T46" s="97">
        <f t="shared" si="1"/>
        <v>160</v>
      </c>
      <c r="U46" s="87" t="str">
        <f>VLOOKUP($B46,Данные!$A$2:$W$1215,17,FALSE)</f>
        <v>5000К 4000К* 3000К*</v>
      </c>
      <c r="V46" s="87">
        <f>VLOOKUP($B46,Данные!$A$2:$W$1215,7,FALSE)</f>
        <v>67</v>
      </c>
      <c r="W46" s="100" t="str">
        <f>VLOOKUP($B46,Данные!$A$2:$W$1215,18,FALSE)</f>
        <v>5 лет</v>
      </c>
      <c r="X46" s="44"/>
      <c r="Y46" s="114">
        <f>VLOOKUP($B46,Данные!$A$2:$X$1215,24,FALSE)</f>
        <v>21710</v>
      </c>
    </row>
    <row r="47" spans="1:25" s="5" customFormat="1" ht="69.95" customHeight="1">
      <c r="A47" s="539"/>
      <c r="B47" s="17" t="s">
        <v>70</v>
      </c>
      <c r="C47" s="164">
        <f>VLOOKUP(B47,Данные!A:AB,28,FALSE)</f>
        <v>1061</v>
      </c>
      <c r="D47" s="532" t="s">
        <v>167</v>
      </c>
      <c r="E47" s="535" t="str">
        <f>CONCATENATE(CONCATENATE($F$4,": ",$F47,CHAR(10),$H$4,": ",$H47,CHAR(10),$I$4,": ",$I47,CHAR(10),$J$4,": ",$J47,CHAR(10),$K$4,": ",$K47,CHAR(10),$L$4,": ",$L47,CHAR(10)),"*Цветовая темп.:
 5000К (по умолчанию), 
 3000К, 4000К (опционально);"," 
 **Рассеиватель: 
 - силикатное стекло (по умолч.),
 - прозр. поликарбонат (опция),
 - матовый поликарбонат (опция).")</f>
        <v>КСС: Д (косинусная)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100 000 ч
*Цветовая темп.:
 5000К (по умолчанию), 
 3000К, 4000К (опционально); 
 **Рассеиватель: 
 - силикатное стекло (по умолч.),
 - прозр. поликарбонат (опция),
 - матовый поликарбонат (опция).</v>
      </c>
      <c r="F47" s="66" t="str">
        <f>VLOOKUP($B47,Данные!$A$2:$W$1215,6,FALSE)</f>
        <v>Д (косинусная)</v>
      </c>
      <c r="G47" s="66" t="str">
        <f>VLOOKUP($B47,Данные!$A$2:$W$1215,8,FALSE)</f>
        <v>Samsung LM281</v>
      </c>
      <c r="H47" s="66" t="str">
        <f>VLOOKUP($B47,Данные!$A$2:$W$1215,14,FALSE)</f>
        <v>Экструдированный алюминиевый профиль (анодированный), прозрачное минеральное стекло**</v>
      </c>
      <c r="I47" s="66" t="str">
        <f>VLOOKUP($B47,Данные!$A$2:$W$1215,4,FALSE)</f>
        <v>176-264В AС</v>
      </c>
      <c r="J47" s="66">
        <f>VLOOKUP($B47,Данные!$A$2:$W$1215,5,FALSE)</f>
        <v>0.95</v>
      </c>
      <c r="K47" s="66" t="str">
        <f>VLOOKUP($B47,Данные!$A$2:$W$1215,15,FALSE)</f>
        <v xml:space="preserve"> -60°...+50° С</v>
      </c>
      <c r="L47" s="22" t="str">
        <f>VLOOKUP($B47,Данные!$A$2:$W$1215,16,FALSE)</f>
        <v>100 000 ч</v>
      </c>
      <c r="M47" s="22" t="str">
        <f>VLOOKUP($B47,Данные!A:AB,10,FALSE)</f>
        <v>225х320х120</v>
      </c>
      <c r="N47" s="22" t="str">
        <f>VLOOKUP($B47,Данные!A:AB,11,FALSE)</f>
        <v>250х350х140</v>
      </c>
      <c r="O47" s="22">
        <f>VLOOKUP($B47,Данные!A:AB,12,FALSE)</f>
        <v>2700</v>
      </c>
      <c r="P47" s="22">
        <f>VLOOKUP($B47,Данные!A:AB,13,FALSE)</f>
        <v>2900</v>
      </c>
      <c r="Q47" s="88">
        <f>VLOOKUP($B47,Данные!$A$2:$W$1215,9,FALSE)</f>
        <v>252</v>
      </c>
      <c r="R47" s="31">
        <f>VLOOKUP($B47,Данные!$A$2:$W$1215,2,FALSE)</f>
        <v>96</v>
      </c>
      <c r="S47" s="40">
        <f>VLOOKUP($B47,Данные!$A$2:$W$1215,3,FALSE)</f>
        <v>15360</v>
      </c>
      <c r="T47" s="95">
        <f t="shared" si="1"/>
        <v>160</v>
      </c>
      <c r="U47" s="85" t="str">
        <f>VLOOKUP($B47,Данные!$A$2:$W$1215,17,FALSE)</f>
        <v>5000К 4000К* 3000К*</v>
      </c>
      <c r="V47" s="85">
        <f>VLOOKUP($B47,Данные!$A$2:$W$1215,7,FALSE)</f>
        <v>67</v>
      </c>
      <c r="W47" s="98" t="str">
        <f>VLOOKUP($B47,Данные!$A$2:$W$1215,18,FALSE)</f>
        <v>5 лет</v>
      </c>
      <c r="X47" s="43"/>
      <c r="Y47" s="112">
        <f>VLOOKUP($B47,Данные!$A$2:$X$1215,24,FALSE)</f>
        <v>9675</v>
      </c>
    </row>
    <row r="48" spans="1:25" s="5" customFormat="1" ht="69.95" customHeight="1">
      <c r="A48" s="540"/>
      <c r="B48" s="18" t="s">
        <v>71</v>
      </c>
      <c r="C48" s="165">
        <f>VLOOKUP(B48,Данные!A:AB,28,FALSE)</f>
        <v>1062</v>
      </c>
      <c r="D48" s="533"/>
      <c r="E48" s="536" t="str">
        <f>CONCATENATE(CONCATENATE($F$4,": ",$F48,CHAR(10),$G$4,": ",$G48,CHAR(10),$H$4,": ",$H48,CHAR(10),$I$4,": ",$I48,CHAR(10),$J$4,": ",$J48,CHAR(10),$K$4,": ",$K48,CHAR(10),$L$4,": ",$L48,CHAR(10)),CONCATENATE($M$4,": ",$M48,CHAR(10),$O$4,": ",$O48))</f>
        <v>КСС: Д (косинусная)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100 000 ч
Размер без упаковки, мм: 275х320х120
Масса без упаковки, г: 3000</v>
      </c>
      <c r="F48" s="67" t="str">
        <f>VLOOKUP($B48,Данные!$A$2:$W$1215,6,FALSE)</f>
        <v>Д (косинусная)</v>
      </c>
      <c r="G48" s="67" t="str">
        <f>VLOOKUP($B48,Данные!$A$2:$W$1215,8,FALSE)</f>
        <v>Samsung LM281</v>
      </c>
      <c r="H48" s="67" t="str">
        <f>VLOOKUP($B48,Данные!$A$2:$W$1215,14,FALSE)</f>
        <v>Экструдированный алюминиевый профиль (анодированный), прозрачное минеральное стекло**</v>
      </c>
      <c r="I48" s="67" t="str">
        <f>VLOOKUP($B48,Данные!$A$2:$W$1215,4,FALSE)</f>
        <v>176-264В AС</v>
      </c>
      <c r="J48" s="67">
        <f>VLOOKUP($B48,Данные!$A$2:$W$1215,5,FALSE)</f>
        <v>0.95</v>
      </c>
      <c r="K48" s="67" t="str">
        <f>VLOOKUP($B48,Данные!$A$2:$W$1215,15,FALSE)</f>
        <v xml:space="preserve"> -60°...+50° С</v>
      </c>
      <c r="L48" s="307" t="str">
        <f>VLOOKUP($B48,Данные!$A$2:$W$1215,16,FALSE)</f>
        <v>100 000 ч</v>
      </c>
      <c r="M48" s="307" t="str">
        <f>VLOOKUP($B48,Данные!A:AB,10,FALSE)</f>
        <v>275х320х120</v>
      </c>
      <c r="N48" s="307" t="str">
        <f>VLOOKUP($B48,Данные!A:AB,11,FALSE)</f>
        <v>300x350x140</v>
      </c>
      <c r="O48" s="307">
        <f>VLOOKUP($B48,Данные!A:AB,12,FALSE)</f>
        <v>3000</v>
      </c>
      <c r="P48" s="307">
        <f>VLOOKUP($B48,Данные!A:AB,13,FALSE)</f>
        <v>3300</v>
      </c>
      <c r="Q48" s="89">
        <f>VLOOKUP($B48,Данные!$A$2:$W$1215,9,FALSE)</f>
        <v>396</v>
      </c>
      <c r="R48" s="32">
        <f>VLOOKUP($B48,Данные!$A$2:$W$1215,2,FALSE)</f>
        <v>144</v>
      </c>
      <c r="S48" s="42">
        <f>VLOOKUP($B48,Данные!$A$2:$W$1215,3,FALSE)</f>
        <v>23040</v>
      </c>
      <c r="T48" s="96">
        <f t="shared" si="1"/>
        <v>160</v>
      </c>
      <c r="U48" s="86" t="str">
        <f>VLOOKUP($B48,Данные!$A$2:$W$1215,17,FALSE)</f>
        <v>5000К 4000К* 3000К*</v>
      </c>
      <c r="V48" s="86">
        <f>VLOOKUP($B48,Данные!$A$2:$W$1215,7,FALSE)</f>
        <v>67</v>
      </c>
      <c r="W48" s="99" t="str">
        <f>VLOOKUP($B48,Данные!$A$2:$W$1215,18,FALSE)</f>
        <v>5 лет</v>
      </c>
      <c r="X48" s="33"/>
      <c r="Y48" s="113">
        <f>VLOOKUP($B48,Данные!$A$2:$X$1215,24,FALSE)</f>
        <v>11800</v>
      </c>
    </row>
    <row r="49" spans="1:25" s="5" customFormat="1" ht="69.95" customHeight="1">
      <c r="A49" s="540"/>
      <c r="B49" s="18" t="s">
        <v>72</v>
      </c>
      <c r="C49" s="165">
        <f>VLOOKUP(B49,Данные!A:AB,28,FALSE)</f>
        <v>1063</v>
      </c>
      <c r="D49" s="533"/>
      <c r="E49" s="536"/>
      <c r="F49" s="134" t="str">
        <f>VLOOKUP($B49,Данные!$A$2:$W$1215,6,FALSE)</f>
        <v>Д (косинусная)</v>
      </c>
      <c r="G49" s="134" t="str">
        <f>VLOOKUP($B49,Данные!$A$2:$W$1215,8,FALSE)</f>
        <v>Samsung LM281</v>
      </c>
      <c r="H49" s="134" t="str">
        <f>VLOOKUP($B49,Данные!$A$2:$W$1215,14,FALSE)</f>
        <v>Экструдированный алюминиевый профиль (анодированный), прозрачное минеральное стекло**</v>
      </c>
      <c r="I49" s="134" t="str">
        <f>VLOOKUP($B49,Данные!$A$2:$W$1215,4,FALSE)</f>
        <v>176-264В AС</v>
      </c>
      <c r="J49" s="134">
        <f>VLOOKUP($B49,Данные!$A$2:$W$1215,5,FALSE)</f>
        <v>0.95</v>
      </c>
      <c r="K49" s="134" t="str">
        <f>VLOOKUP($B49,Данные!$A$2:$W$1215,15,FALSE)</f>
        <v xml:space="preserve"> -60°...+50° С</v>
      </c>
      <c r="L49" s="307" t="str">
        <f>VLOOKUP($B49,Данные!$A$2:$W$1215,16,FALSE)</f>
        <v>100 000 ч</v>
      </c>
      <c r="M49" s="307" t="str">
        <f>VLOOKUP($B49,Данные!A:AB,10,FALSE)</f>
        <v>325х320х120</v>
      </c>
      <c r="N49" s="307" t="str">
        <f>VLOOKUP($B49,Данные!A:AB,11,FALSE)</f>
        <v>350x320x140</v>
      </c>
      <c r="O49" s="307">
        <f>VLOOKUP($B49,Данные!A:AB,12,FALSE)</f>
        <v>3450</v>
      </c>
      <c r="P49" s="307">
        <f>VLOOKUP($B49,Данные!A:AB,13,FALSE)</f>
        <v>3700</v>
      </c>
      <c r="Q49" s="89">
        <f>VLOOKUP($B49,Данные!$A$2:$W$1215,9,FALSE)</f>
        <v>504</v>
      </c>
      <c r="R49" s="32">
        <f>VLOOKUP($B49,Данные!$A$2:$W$1215,2,FALSE)</f>
        <v>186</v>
      </c>
      <c r="S49" s="131">
        <f>VLOOKUP($B49,Данные!$A$2:$W$1215,3,FALSE)</f>
        <v>29760</v>
      </c>
      <c r="T49" s="96">
        <f>S49/R49</f>
        <v>160</v>
      </c>
      <c r="U49" s="86" t="str">
        <f>VLOOKUP($B49,Данные!$A$2:$W$1215,17,FALSE)</f>
        <v>5000К 4000К* 3000К*</v>
      </c>
      <c r="V49" s="86">
        <f>VLOOKUP($B49,Данные!$A$2:$W$1215,7,FALSE)</f>
        <v>67</v>
      </c>
      <c r="W49" s="99" t="str">
        <f>VLOOKUP($B49,Данные!$A$2:$W$1215,18,FALSE)</f>
        <v>5 лет</v>
      </c>
      <c r="X49" s="132"/>
      <c r="Y49" s="113">
        <f>VLOOKUP($B49,Данные!$A$2:$X$1215,24,FALSE)</f>
        <v>12505</v>
      </c>
    </row>
    <row r="50" spans="1:25" s="5" customFormat="1" ht="69.95" customHeight="1">
      <c r="A50" s="540"/>
      <c r="B50" s="18" t="s">
        <v>200</v>
      </c>
      <c r="C50" s="165">
        <f>VLOOKUP(B50,Данные!A:AB,28,FALSE)</f>
        <v>1026</v>
      </c>
      <c r="D50" s="533"/>
      <c r="E50" s="536"/>
      <c r="F50" s="134" t="str">
        <f>VLOOKUP($B50,Данные!$A$2:$W$1215,6,FALSE)</f>
        <v>Д (косинусная)</v>
      </c>
      <c r="G50" s="134" t="str">
        <f>VLOOKUP($B50,Данные!$A$2:$W$1215,8,FALSE)</f>
        <v>Samsung LM281</v>
      </c>
      <c r="H50" s="134" t="str">
        <f>VLOOKUP($B50,Данные!$A$2:$W$1215,14,FALSE)</f>
        <v>Экструдированный алюминиевый профиль (анодированный), прозрачное минеральное стекло**</v>
      </c>
      <c r="I50" s="134" t="str">
        <f>VLOOKUP($B50,Данные!$A$2:$W$1215,4,FALSE)</f>
        <v>176-264В AС</v>
      </c>
      <c r="J50" s="134">
        <f>VLOOKUP($B50,Данные!$A$2:$W$1215,5,FALSE)</f>
        <v>0.95</v>
      </c>
      <c r="K50" s="134" t="str">
        <f>VLOOKUP($B50,Данные!$A$2:$W$1215,15,FALSE)</f>
        <v xml:space="preserve"> -60°...+50° С</v>
      </c>
      <c r="L50" s="307" t="str">
        <f>VLOOKUP($B50,Данные!$A$2:$W$1215,16,FALSE)</f>
        <v>100 000 ч.</v>
      </c>
      <c r="M50" s="307" t="str">
        <f>VLOOKUP($B50,Данные!A:AB,10,FALSE)</f>
        <v>465х320х120</v>
      </c>
      <c r="N50" s="307" t="str">
        <f>VLOOKUP($B50,Данные!A:AB,11,FALSE)</f>
        <v>560x320x140</v>
      </c>
      <c r="O50" s="307">
        <f>VLOOKUP($B50,Данные!A:AB,12,FALSE)</f>
        <v>5000</v>
      </c>
      <c r="P50" s="307">
        <f>VLOOKUP($B50,Данные!A:AB,13,FALSE)</f>
        <v>5450</v>
      </c>
      <c r="Q50" s="89">
        <f>VLOOKUP($B50,Данные!$A$2:$W$1215,9,FALSE)</f>
        <v>648</v>
      </c>
      <c r="R50" s="32">
        <f>VLOOKUP($B50,Данные!$A$2:$W$1215,2,FALSE)</f>
        <v>240</v>
      </c>
      <c r="S50" s="131">
        <f>VLOOKUP($B50,Данные!$A$2:$W$1215,3,FALSE)</f>
        <v>38400</v>
      </c>
      <c r="T50" s="96">
        <f>S50/R50</f>
        <v>160</v>
      </c>
      <c r="U50" s="86" t="str">
        <f>VLOOKUP($B50,Данные!$A$2:$W$1215,17,FALSE)</f>
        <v>5000К 4000К* 3000К*</v>
      </c>
      <c r="V50" s="86">
        <f>VLOOKUP($B50,Данные!$A$2:$W$1215,7,FALSE)</f>
        <v>67</v>
      </c>
      <c r="W50" s="99" t="str">
        <f>VLOOKUP($B50,Данные!$A$2:$W$1215,18,FALSE)</f>
        <v>5 лет</v>
      </c>
      <c r="X50" s="132"/>
      <c r="Y50" s="113">
        <f>VLOOKUP($B50,Данные!$A$2:$X$1215,24,FALSE)</f>
        <v>17225</v>
      </c>
    </row>
    <row r="51" spans="1:25" s="5" customFormat="1" ht="69.95" customHeight="1">
      <c r="A51" s="540"/>
      <c r="B51" s="18" t="s">
        <v>73</v>
      </c>
      <c r="C51" s="165">
        <f>VLOOKUP(B51,Данные!A:AB,28,FALSE)</f>
        <v>1064</v>
      </c>
      <c r="D51" s="533"/>
      <c r="E51" s="536" t="str">
        <f>CONCATENATE(CONCATENATE($F$4,": ",$F51,CHAR(10),$G$4,": ",$G51,CHAR(10),$H$4,": ",$H51,CHAR(10),$I$4,": ",$I51,CHAR(10),$J$4,": ",$J51,CHAR(10),$K$4,": ",$K51,CHAR(10),$L$4,": ",$L51,CHAR(10)),CONCATENATE($M$4,": ",$M51,CHAR(10),$O$4,": ",$O51))</f>
        <v>КСС: Д (косинусная)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100 000 ч
Размер без упаковки, мм: 525х320х120
Масса без упаковки, г: 5450</v>
      </c>
      <c r="F51" s="67" t="str">
        <f>VLOOKUP($B51,Данные!$A$2:$W$1215,6,FALSE)</f>
        <v>Д (косинусная)</v>
      </c>
      <c r="G51" s="67" t="str">
        <f>VLOOKUP($B51,Данные!$A$2:$W$1215,8,FALSE)</f>
        <v>Samsung LM281</v>
      </c>
      <c r="H51" s="67" t="str">
        <f>VLOOKUP($B51,Данные!$A$2:$W$1215,14,FALSE)</f>
        <v>Экструдированный алюминиевый профиль (анодированный), прозрачное минеральное стекло**</v>
      </c>
      <c r="I51" s="67" t="str">
        <f>VLOOKUP($B51,Данные!$A$2:$W$1215,4,FALSE)</f>
        <v>176-264В AС</v>
      </c>
      <c r="J51" s="67">
        <f>VLOOKUP($B51,Данные!$A$2:$W$1215,5,FALSE)</f>
        <v>0.95</v>
      </c>
      <c r="K51" s="67" t="str">
        <f>VLOOKUP($B51,Данные!$A$2:$W$1215,15,FALSE)</f>
        <v xml:space="preserve"> -60°...+50° С</v>
      </c>
      <c r="L51" s="307" t="str">
        <f>VLOOKUP($B51,Данные!$A$2:$W$1215,16,FALSE)</f>
        <v>100 000 ч</v>
      </c>
      <c r="M51" s="307" t="str">
        <f>VLOOKUP($B51,Данные!A:AB,10,FALSE)</f>
        <v>525х320х120</v>
      </c>
      <c r="N51" s="307" t="str">
        <f>VLOOKUP($B51,Данные!A:AB,11,FALSE)</f>
        <v>560x320x140</v>
      </c>
      <c r="O51" s="307">
        <f>VLOOKUP($B51,Данные!A:AB,12,FALSE)</f>
        <v>5450</v>
      </c>
      <c r="P51" s="307">
        <f>VLOOKUP($B51,Данные!A:AB,13,FALSE)</f>
        <v>5900</v>
      </c>
      <c r="Q51" s="89">
        <f>VLOOKUP($B51,Данные!$A$2:$W$1215,9,FALSE)</f>
        <v>792</v>
      </c>
      <c r="R51" s="32">
        <f>VLOOKUP($B51,Данные!$A$2:$W$1215,2,FALSE)</f>
        <v>288</v>
      </c>
      <c r="S51" s="42">
        <f>VLOOKUP($B51,Данные!$A$2:$W$1215,3,FALSE)</f>
        <v>46080</v>
      </c>
      <c r="T51" s="96">
        <f t="shared" si="1"/>
        <v>160</v>
      </c>
      <c r="U51" s="86" t="str">
        <f>VLOOKUP($B51,Данные!$A$2:$W$1215,17,FALSE)</f>
        <v>5000К 4000К* 3000К*</v>
      </c>
      <c r="V51" s="86">
        <f>VLOOKUP($B51,Данные!$A$2:$W$1215,7,FALSE)</f>
        <v>67</v>
      </c>
      <c r="W51" s="99" t="str">
        <f>VLOOKUP($B51,Данные!$A$2:$W$1215,18,FALSE)</f>
        <v>5 лет</v>
      </c>
      <c r="X51" s="33"/>
      <c r="Y51" s="113">
        <f>VLOOKUP($B51,Данные!$A$2:$X$1215,24,FALSE)</f>
        <v>18405</v>
      </c>
    </row>
    <row r="52" spans="1:25" s="5" customFormat="1" ht="69.95" customHeight="1" thickBot="1">
      <c r="A52" s="541"/>
      <c r="B52" s="15" t="s">
        <v>207</v>
      </c>
      <c r="C52" s="166">
        <f>VLOOKUP(B52,Данные!A:AB,28,FALSE)</f>
        <v>1042</v>
      </c>
      <c r="D52" s="534"/>
      <c r="E52" s="537" t="str">
        <f>CONCATENATE(CONCATENATE($F$4,": ",$F52,CHAR(10),$G$4,": ",$G52,CHAR(10),$H$4,": ",$H52,CHAR(10),$I$4,": ",$I52,CHAR(10),$J$4,": ",$J52,CHAR(10),$K$4,": ",$K52,CHAR(10),$L$4,": ",$L52,CHAR(10)),CONCATENATE($M$4,": ",$M52,CHAR(10),$O$4,": ",$O52))</f>
        <v>КСС: Д (косинусная)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 без упаковки, мм: 625х320х120
Масса без упаковки, г: 6600</v>
      </c>
      <c r="F52" s="68" t="str">
        <f>VLOOKUP($B52,Данные!$A$2:$W$1215,6,FALSE)</f>
        <v>Д (косинусная)</v>
      </c>
      <c r="G52" s="68" t="str">
        <f>VLOOKUP($B52,Данные!$A$2:$W$1215,8,FALSE)</f>
        <v>Samsung LM281</v>
      </c>
      <c r="H52" s="68" t="str">
        <f>VLOOKUP($B52,Данные!$A$2:$W$1215,14,FALSE)</f>
        <v>Экструдированный алюминиевый профиль (анодированный), прозрачное минеральное стекло**</v>
      </c>
      <c r="I52" s="68" t="str">
        <f>VLOOKUP($B52,Данные!$A$2:$W$1215,4,FALSE)</f>
        <v>176-264В AС</v>
      </c>
      <c r="J52" s="68">
        <f>VLOOKUP($B52,Данные!$A$2:$W$1215,5,FALSE)</f>
        <v>0.95</v>
      </c>
      <c r="K52" s="68" t="str">
        <f>VLOOKUP($B52,Данные!$A$2:$W$1215,15,FALSE)</f>
        <v xml:space="preserve"> -60°...+50° С</v>
      </c>
      <c r="L52" s="308" t="str">
        <f>VLOOKUP($B52,Данные!$A$2:$W$1215,16,FALSE)</f>
        <v>100 000 ч.</v>
      </c>
      <c r="M52" s="308" t="str">
        <f>VLOOKUP($B52,Данные!A:AB,10,FALSE)</f>
        <v>625х320х120</v>
      </c>
      <c r="N52" s="308" t="str">
        <f>VLOOKUP($B52,Данные!A:AB,11,FALSE)</f>
        <v>650х350х140</v>
      </c>
      <c r="O52" s="308">
        <f>VLOOKUP($B52,Данные!A:AB,12,FALSE)</f>
        <v>6600</v>
      </c>
      <c r="P52" s="308">
        <f>VLOOKUP($B52,Данные!A:AB,13,FALSE)</f>
        <v>6900</v>
      </c>
      <c r="Q52" s="90">
        <f>VLOOKUP($B52,Данные!$A$2:$W$1215,9,FALSE)</f>
        <v>1008</v>
      </c>
      <c r="R52" s="69">
        <f>VLOOKUP($B52,Данные!$A$2:$W$1215,2,FALSE)</f>
        <v>372</v>
      </c>
      <c r="S52" s="41">
        <f>VLOOKUP($B52,Данные!$A$2:$W$1215,3,FALSE)</f>
        <v>59520</v>
      </c>
      <c r="T52" s="97">
        <f t="shared" si="1"/>
        <v>160</v>
      </c>
      <c r="U52" s="87" t="str">
        <f>VLOOKUP($B52,Данные!$A$2:$W$1215,17,FALSE)</f>
        <v>5000К 4000К* 3000К*</v>
      </c>
      <c r="V52" s="87">
        <f>VLOOKUP($B52,Данные!$A$2:$W$1215,7,FALSE)</f>
        <v>67</v>
      </c>
      <c r="W52" s="100" t="str">
        <f>VLOOKUP($B52,Данные!$A$2:$W$1215,18,FALSE)</f>
        <v>5 лет</v>
      </c>
      <c r="X52" s="44"/>
      <c r="Y52" s="114">
        <f>VLOOKUP($B52,Данные!$A$2:$X$1215,24,FALSE)</f>
        <v>21710</v>
      </c>
    </row>
    <row r="53" spans="1:25" s="5" customFormat="1" ht="69.95" customHeight="1">
      <c r="A53" s="542"/>
      <c r="B53" s="17" t="s">
        <v>66</v>
      </c>
      <c r="C53" s="164">
        <f>VLOOKUP(B53,Данные!A:AB,28,FALSE)</f>
        <v>1057</v>
      </c>
      <c r="D53" s="532" t="s">
        <v>167</v>
      </c>
      <c r="E53" s="535" t="str">
        <f>CONCATENATE(CONCATENATE($F$4,": ",$F53,CHAR(10),$H$4,": ",$H53,CHAR(10),$I$4,": ",$I53,CHAR(10),$J$4,": ",$J53,CHAR(10),$K$4,": ",$K53,CHAR(10),$L$4,": ",$L53,CHAR(10)),"*Цветовая темп.:
 5000К (по умолчанию), 
 3000К, 4000К (опционально);"," 
 **Рассеиватель: 
 - силикатное стекло (по умолч.),
 - прозр. поликарбонат (опция),
 - матовый поликарбонат (опция).")</f>
        <v>КСС: Л (полуширокая)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100 000 ч
*Цветовая темп.:
 5000К (по умолчанию), 
 3000К, 4000К (опционально); 
 **Рассеиватель: 
 - силикатное стекло (по умолч.),
 - прозр. поликарбонат (опция),
 - матовый поликарбонат (опция).</v>
      </c>
      <c r="F53" s="66" t="str">
        <f>VLOOKUP($B53,Данные!$A$2:$W$1215,6,FALSE)</f>
        <v>Л (полуширокая)</v>
      </c>
      <c r="G53" s="66" t="str">
        <f>VLOOKUP($B53,Данные!$A$2:$W$1215,8,FALSE)</f>
        <v>Samsung LM281</v>
      </c>
      <c r="H53" s="66" t="str">
        <f>VLOOKUP($B53,Данные!$A$2:$W$1215,14,FALSE)</f>
        <v>Экструдированный алюминиевый профиль (анодированный), прозрачное минеральное стекло**</v>
      </c>
      <c r="I53" s="66" t="str">
        <f>VLOOKUP($B53,Данные!$A$2:$W$1215,4,FALSE)</f>
        <v>176-264В AС</v>
      </c>
      <c r="J53" s="66">
        <f>VLOOKUP($B53,Данные!$A$2:$W$1215,5,FALSE)</f>
        <v>0.95</v>
      </c>
      <c r="K53" s="66" t="str">
        <f>VLOOKUP($B53,Данные!$A$2:$W$1215,15,FALSE)</f>
        <v xml:space="preserve"> -60°...+50° С</v>
      </c>
      <c r="L53" s="22" t="str">
        <f>VLOOKUP($B53,Данные!$A$2:$W$1215,16,FALSE)</f>
        <v>100 000 ч</v>
      </c>
      <c r="M53" s="22" t="str">
        <f>VLOOKUP($B53,Данные!A:AB,10,FALSE)</f>
        <v>225х325х135</v>
      </c>
      <c r="N53" s="22" t="str">
        <f>VLOOKUP($B53,Данные!A:AB,11,FALSE)</f>
        <v>250x350x140</v>
      </c>
      <c r="O53" s="22">
        <f>VLOOKUP($B53,Данные!A:AB,12,FALSE)</f>
        <v>2800</v>
      </c>
      <c r="P53" s="22">
        <f>VLOOKUP($B53,Данные!A:AB,13,FALSE)</f>
        <v>3050</v>
      </c>
      <c r="Q53" s="88">
        <f>VLOOKUP($B53,Данные!$A$2:$W$1215,9,FALSE)</f>
        <v>252</v>
      </c>
      <c r="R53" s="31">
        <f>VLOOKUP($B53,Данные!$A$2:$W$1215,2,FALSE)</f>
        <v>96</v>
      </c>
      <c r="S53" s="40">
        <f>VLOOKUP($B53,Данные!$A$2:$W$1215,3,FALSE)</f>
        <v>15360</v>
      </c>
      <c r="T53" s="95">
        <f t="shared" si="1"/>
        <v>160</v>
      </c>
      <c r="U53" s="85" t="str">
        <f>VLOOKUP($B53,Данные!$A$2:$W$1215,17,FALSE)</f>
        <v>5000К 4000К* 3000К*</v>
      </c>
      <c r="V53" s="85">
        <f>VLOOKUP($B53,Данные!$A$2:$W$1215,7,FALSE)</f>
        <v>67</v>
      </c>
      <c r="W53" s="98" t="str">
        <f>VLOOKUP($B53,Данные!$A$2:$W$1215,18,FALSE)</f>
        <v>5 лет</v>
      </c>
      <c r="X53" s="43"/>
      <c r="Y53" s="112">
        <f>VLOOKUP($B53,Данные!$A$2:$X$1215,24,FALSE)</f>
        <v>9675</v>
      </c>
    </row>
    <row r="54" spans="1:25" s="5" customFormat="1" ht="69.95" customHeight="1">
      <c r="A54" s="542"/>
      <c r="B54" s="18" t="s">
        <v>67</v>
      </c>
      <c r="C54" s="165">
        <f>VLOOKUP(B54,Данные!A:AB,28,FALSE)</f>
        <v>1058</v>
      </c>
      <c r="D54" s="533"/>
      <c r="E54" s="536" t="str">
        <f>CONCATENATE(CONCATENATE($F$4,": ",$F54,CHAR(10),$G$4,": ",$G54,CHAR(10),$H$4,": ",$H54,CHAR(10),$I$4,": ",$I54,CHAR(10),$J$4,": ",$J54,CHAR(10),$K$4,": ",$K54,CHAR(10),$L$4,": ",$L54,CHAR(10)),CONCATENATE($M$4,": ",$M54,CHAR(10),$O$4,": ",$O54))</f>
        <v>КСС: Л (полуширокая)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100 000 ч
Размер без упаковки, мм: 275х325х135
Масса без упаковки, г: 3100</v>
      </c>
      <c r="F54" s="67" t="str">
        <f>VLOOKUP($B54,Данные!$A$2:$W$1215,6,FALSE)</f>
        <v>Л (полуширокая)</v>
      </c>
      <c r="G54" s="67" t="str">
        <f>VLOOKUP($B54,Данные!$A$2:$W$1215,8,FALSE)</f>
        <v>Samsung LM281</v>
      </c>
      <c r="H54" s="67" t="str">
        <f>VLOOKUP($B54,Данные!$A$2:$W$1215,14,FALSE)</f>
        <v>Экструдированный алюминиевый профиль (анодированный), прозрачное минеральное стекло**</v>
      </c>
      <c r="I54" s="67" t="str">
        <f>VLOOKUP($B54,Данные!$A$2:$W$1215,4,FALSE)</f>
        <v>176-264В AС</v>
      </c>
      <c r="J54" s="67">
        <f>VLOOKUP($B54,Данные!$A$2:$W$1215,5,FALSE)</f>
        <v>0.95</v>
      </c>
      <c r="K54" s="67" t="str">
        <f>VLOOKUP($B54,Данные!$A$2:$W$1215,15,FALSE)</f>
        <v xml:space="preserve"> -60°...+50° С</v>
      </c>
      <c r="L54" s="307" t="str">
        <f>VLOOKUP($B54,Данные!$A$2:$W$1215,16,FALSE)</f>
        <v>100 000 ч</v>
      </c>
      <c r="M54" s="307" t="str">
        <f>VLOOKUP($B54,Данные!A:AB,10,FALSE)</f>
        <v>275х325х135</v>
      </c>
      <c r="N54" s="307" t="str">
        <f>VLOOKUP($B54,Данные!A:AB,11,FALSE)</f>
        <v>300х350х140</v>
      </c>
      <c r="O54" s="307">
        <f>VLOOKUP($B54,Данные!A:AB,12,FALSE)</f>
        <v>3100</v>
      </c>
      <c r="P54" s="307">
        <f>VLOOKUP($B54,Данные!A:AB,13,FALSE)</f>
        <v>3450</v>
      </c>
      <c r="Q54" s="89">
        <f>VLOOKUP($B54,Данные!$A$2:$W$1215,9,FALSE)</f>
        <v>396</v>
      </c>
      <c r="R54" s="32">
        <f>VLOOKUP($B54,Данные!$A$2:$W$1215,2,FALSE)</f>
        <v>144</v>
      </c>
      <c r="S54" s="42">
        <f>VLOOKUP($B54,Данные!$A$2:$W$1215,3,FALSE)</f>
        <v>23040</v>
      </c>
      <c r="T54" s="96">
        <f t="shared" si="1"/>
        <v>160</v>
      </c>
      <c r="U54" s="86" t="str">
        <f>VLOOKUP($B54,Данные!$A$2:$W$1215,17,FALSE)</f>
        <v>5000К 4000К* 3000К*</v>
      </c>
      <c r="V54" s="86">
        <f>VLOOKUP($B54,Данные!$A$2:$W$1215,7,FALSE)</f>
        <v>67</v>
      </c>
      <c r="W54" s="99" t="str">
        <f>VLOOKUP($B54,Данные!$A$2:$W$1215,18,FALSE)</f>
        <v>5 лет</v>
      </c>
      <c r="X54" s="33"/>
      <c r="Y54" s="113">
        <f>VLOOKUP($B54,Данные!$A$2:$X$1215,24,FALSE)</f>
        <v>11800</v>
      </c>
    </row>
    <row r="55" spans="1:25" s="5" customFormat="1" ht="69.95" customHeight="1">
      <c r="A55" s="542"/>
      <c r="B55" s="18" t="s">
        <v>68</v>
      </c>
      <c r="C55" s="165">
        <f>VLOOKUP(B55,Данные!A:AB,28,FALSE)</f>
        <v>1059</v>
      </c>
      <c r="D55" s="533"/>
      <c r="E55" s="536"/>
      <c r="F55" s="134" t="str">
        <f>VLOOKUP($B55,Данные!$A$2:$W$1215,6,FALSE)</f>
        <v>Л (полуширокая)</v>
      </c>
      <c r="G55" s="134" t="str">
        <f>VLOOKUP($B55,Данные!$A$2:$W$1215,8,FALSE)</f>
        <v>Samsung LM281</v>
      </c>
      <c r="H55" s="134" t="str">
        <f>VLOOKUP($B55,Данные!$A$2:$W$1215,14,FALSE)</f>
        <v>Экструдированный алюминиевый профиль (анодированный), прозрачное минеральное стекло**</v>
      </c>
      <c r="I55" s="134" t="str">
        <f>VLOOKUP($B55,Данные!$A$2:$W$1215,4,FALSE)</f>
        <v>176-264В AС</v>
      </c>
      <c r="J55" s="134">
        <f>VLOOKUP($B55,Данные!$A$2:$W$1215,5,FALSE)</f>
        <v>0.95</v>
      </c>
      <c r="K55" s="134" t="str">
        <f>VLOOKUP($B55,Данные!$A$2:$W$1215,15,FALSE)</f>
        <v xml:space="preserve"> -60°...+50° С</v>
      </c>
      <c r="L55" s="307" t="str">
        <f>VLOOKUP($B55,Данные!$A$2:$W$1215,16,FALSE)</f>
        <v>100 000 ч</v>
      </c>
      <c r="M55" s="307" t="str">
        <f>VLOOKUP($B55,Данные!A:AB,10,FALSE)</f>
        <v>325х325х135</v>
      </c>
      <c r="N55" s="307" t="str">
        <f>VLOOKUP($B55,Данные!A:AB,11,FALSE)</f>
        <v>350х320х140</v>
      </c>
      <c r="O55" s="307">
        <f>VLOOKUP($B55,Данные!A:AB,12,FALSE)</f>
        <v>3600</v>
      </c>
      <c r="P55" s="307">
        <f>VLOOKUP($B55,Данные!A:AB,13,FALSE)</f>
        <v>3800</v>
      </c>
      <c r="Q55" s="89">
        <f>VLOOKUP($B55,Данные!$A$2:$W$1215,9,FALSE)</f>
        <v>504</v>
      </c>
      <c r="R55" s="32">
        <f>VLOOKUP($B55,Данные!$A$2:$W$1215,2,FALSE)</f>
        <v>186</v>
      </c>
      <c r="S55" s="133">
        <f>VLOOKUP($B55,Данные!$A$2:$W$1215,3,FALSE)</f>
        <v>29760</v>
      </c>
      <c r="T55" s="96">
        <f>S55/R55</f>
        <v>160</v>
      </c>
      <c r="U55" s="86" t="str">
        <f>VLOOKUP($B55,Данные!$A$2:$W$1215,17,FALSE)</f>
        <v>5000К 4000К* 3000К*</v>
      </c>
      <c r="V55" s="86">
        <f>VLOOKUP($B55,Данные!$A$2:$W$1215,7,FALSE)</f>
        <v>67</v>
      </c>
      <c r="W55" s="99" t="str">
        <f>VLOOKUP($B55,Данные!$A$2:$W$1215,18,FALSE)</f>
        <v>5 лет</v>
      </c>
      <c r="X55" s="132"/>
      <c r="Y55" s="113">
        <f>VLOOKUP($B55,Данные!$A$2:$X$1215,24,FALSE)</f>
        <v>12505</v>
      </c>
    </row>
    <row r="56" spans="1:25" s="5" customFormat="1" ht="69.95" customHeight="1">
      <c r="A56" s="542"/>
      <c r="B56" s="18" t="s">
        <v>201</v>
      </c>
      <c r="C56" s="165">
        <f>VLOOKUP(B56,Данные!A:AB,28,FALSE)</f>
        <v>1027</v>
      </c>
      <c r="D56" s="533"/>
      <c r="E56" s="536"/>
      <c r="F56" s="134" t="str">
        <f>VLOOKUP($B56,Данные!$A$2:$W$1215,6,FALSE)</f>
        <v>Л (полуширокая)</v>
      </c>
      <c r="G56" s="134" t="str">
        <f>VLOOKUP($B56,Данные!$A$2:$W$1215,8,FALSE)</f>
        <v>Samsung LM281</v>
      </c>
      <c r="H56" s="134" t="str">
        <f>VLOOKUP($B56,Данные!$A$2:$W$1215,14,FALSE)</f>
        <v>Экструдированный алюминиевый профиль (анодированный), прозрачное минеральное стекло**</v>
      </c>
      <c r="I56" s="134" t="str">
        <f>VLOOKUP($B56,Данные!$A$2:$W$1215,4,FALSE)</f>
        <v>176-264В AС</v>
      </c>
      <c r="J56" s="134">
        <f>VLOOKUP($B56,Данные!$A$2:$W$1215,5,FALSE)</f>
        <v>0.95</v>
      </c>
      <c r="K56" s="134" t="str">
        <f>VLOOKUP($B56,Данные!$A$2:$W$1215,15,FALSE)</f>
        <v xml:space="preserve"> -60°...+50° С</v>
      </c>
      <c r="L56" s="307" t="str">
        <f>VLOOKUP($B56,Данные!$A$2:$W$1215,16,FALSE)</f>
        <v>100 000 ч.</v>
      </c>
      <c r="M56" s="307" t="str">
        <f>VLOOKUP($B56,Данные!A:AB,10,FALSE)</f>
        <v>465х325х135</v>
      </c>
      <c r="N56" s="307" t="str">
        <f>VLOOKUP($B56,Данные!A:AB,11,FALSE)</f>
        <v>560х350х140</v>
      </c>
      <c r="O56" s="307">
        <f>VLOOKUP($B56,Данные!A:AB,12,FALSE)</f>
        <v>5500</v>
      </c>
      <c r="P56" s="307">
        <f>VLOOKUP($B56,Данные!A:AB,13,FALSE)</f>
        <v>5800</v>
      </c>
      <c r="Q56" s="89">
        <f>VLOOKUP($B56,Данные!$A$2:$W$1215,9,FALSE)</f>
        <v>648</v>
      </c>
      <c r="R56" s="32">
        <f>VLOOKUP($B56,Данные!$A$2:$W$1215,2,FALSE)</f>
        <v>240</v>
      </c>
      <c r="S56" s="133">
        <f>VLOOKUP($B56,Данные!$A$2:$W$1215,3,FALSE)</f>
        <v>38400</v>
      </c>
      <c r="T56" s="96">
        <f>S56/R56</f>
        <v>160</v>
      </c>
      <c r="U56" s="86" t="str">
        <f>VLOOKUP($B56,Данные!$A$2:$W$1215,17,FALSE)</f>
        <v>5000К 4000К* 3000К*</v>
      </c>
      <c r="V56" s="86">
        <f>VLOOKUP($B56,Данные!$A$2:$W$1215,7,FALSE)</f>
        <v>67</v>
      </c>
      <c r="W56" s="99" t="str">
        <f>VLOOKUP($B56,Данные!$A$2:$W$1215,18,FALSE)</f>
        <v>5 лет</v>
      </c>
      <c r="X56" s="132"/>
      <c r="Y56" s="113">
        <f>VLOOKUP($B56,Данные!$A$2:$X$1215,24,FALSE)</f>
        <v>17225</v>
      </c>
    </row>
    <row r="57" spans="1:25" s="5" customFormat="1" ht="69.95" customHeight="1">
      <c r="A57" s="542"/>
      <c r="B57" s="18" t="s">
        <v>69</v>
      </c>
      <c r="C57" s="165">
        <f>VLOOKUP(B57,Данные!A:AB,28,FALSE)</f>
        <v>1060</v>
      </c>
      <c r="D57" s="533"/>
      <c r="E57" s="536" t="str">
        <f>CONCATENATE(CONCATENATE($F$4,": ",$F57,CHAR(10),$G$4,": ",$G57,CHAR(10),$H$4,": ",$H57,CHAR(10),$I$4,": ",$I57,CHAR(10),$J$4,": ",$J57,CHAR(10),$K$4,": ",$K57,CHAR(10),$L$4,": ",$L57,CHAR(10)),CONCATENATE($M$4,": ",$M57,CHAR(10),$O$4,": ",$O57))</f>
        <v>КСС: Л (полуширокая)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100 000 ч
Размер без упаковки, мм: 525х325х135
Масса без упаковки, г: 5600</v>
      </c>
      <c r="F57" s="67" t="str">
        <f>VLOOKUP($B57,Данные!$A$2:$W$1215,6,FALSE)</f>
        <v>Л (полуширокая)</v>
      </c>
      <c r="G57" s="67" t="str">
        <f>VLOOKUP($B57,Данные!$A$2:$W$1215,8,FALSE)</f>
        <v>Samsung LM281</v>
      </c>
      <c r="H57" s="67" t="str">
        <f>VLOOKUP($B57,Данные!$A$2:$W$1215,14,FALSE)</f>
        <v>Экструдированный алюминиевый профиль (анодированный), прозрачное минеральное стекло**</v>
      </c>
      <c r="I57" s="67" t="str">
        <f>VLOOKUP($B57,Данные!$A$2:$W$1215,4,FALSE)</f>
        <v>176-264В AС</v>
      </c>
      <c r="J57" s="67">
        <f>VLOOKUP($B57,Данные!$A$2:$W$1215,5,FALSE)</f>
        <v>0.95</v>
      </c>
      <c r="K57" s="67" t="str">
        <f>VLOOKUP($B57,Данные!$A$2:$W$1215,15,FALSE)</f>
        <v xml:space="preserve"> -60°...+50° С</v>
      </c>
      <c r="L57" s="307" t="str">
        <f>VLOOKUP($B57,Данные!$A$2:$W$1215,16,FALSE)</f>
        <v>100 000 ч</v>
      </c>
      <c r="M57" s="307" t="str">
        <f>VLOOKUP($B57,Данные!A:AB,10,FALSE)</f>
        <v>525х325х135</v>
      </c>
      <c r="N57" s="307" t="str">
        <f>VLOOKUP($B57,Данные!A:AB,11,FALSE)</f>
        <v>560x320x140</v>
      </c>
      <c r="O57" s="307">
        <f>VLOOKUP($B57,Данные!A:AB,12,FALSE)</f>
        <v>5600</v>
      </c>
      <c r="P57" s="307">
        <f>VLOOKUP($B57,Данные!A:AB,13,FALSE)</f>
        <v>5900</v>
      </c>
      <c r="Q57" s="89">
        <f>VLOOKUP($B57,Данные!$A$2:$W$1215,9,FALSE)</f>
        <v>792</v>
      </c>
      <c r="R57" s="32">
        <f>VLOOKUP($B57,Данные!$A$2:$W$1215,2,FALSE)</f>
        <v>288</v>
      </c>
      <c r="S57" s="42">
        <f>VLOOKUP($B57,Данные!$A$2:$W$1215,3,FALSE)</f>
        <v>46080</v>
      </c>
      <c r="T57" s="96">
        <f t="shared" si="1"/>
        <v>160</v>
      </c>
      <c r="U57" s="86" t="str">
        <f>VLOOKUP($B57,Данные!$A$2:$W$1215,17,FALSE)</f>
        <v>5000К 4000К* 3000К*</v>
      </c>
      <c r="V57" s="86">
        <f>VLOOKUP($B57,Данные!$A$2:$W$1215,7,FALSE)</f>
        <v>67</v>
      </c>
      <c r="W57" s="99" t="str">
        <f>VLOOKUP($B57,Данные!$A$2:$W$1215,18,FALSE)</f>
        <v>5 лет</v>
      </c>
      <c r="X57" s="33"/>
      <c r="Y57" s="113">
        <f>VLOOKUP($B57,Данные!$A$2:$X$1215,24,FALSE)</f>
        <v>18405</v>
      </c>
    </row>
    <row r="58" spans="1:25" s="5" customFormat="1" ht="69.95" customHeight="1" thickBot="1">
      <c r="A58" s="542"/>
      <c r="B58" s="15" t="s">
        <v>206</v>
      </c>
      <c r="C58" s="166">
        <f>VLOOKUP(B58,Данные!A:AB,28,FALSE)</f>
        <v>1043</v>
      </c>
      <c r="D58" s="534"/>
      <c r="E58" s="537" t="str">
        <f>CONCATENATE(CONCATENATE($F$4,": ",$F58,CHAR(10),$G$4,": ",$G58,CHAR(10),$H$4,": ",$H58,CHAR(10),$I$4,": ",$I58,CHAR(10),$J$4,": ",$J58,CHAR(10),$K$4,": ",$K58,CHAR(10),$L$4,": ",$L58,CHAR(10)),CONCATENATE($M$4,": ",$M58,CHAR(10),$O$4,": ",$O58))</f>
        <v>КСС: Л (полуширокая)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 без упаковки, мм: 625х325х135
Масса без упаковки, г: 6550</v>
      </c>
      <c r="F58" s="68" t="str">
        <f>VLOOKUP($B58,Данные!$A$2:$W$1215,6,FALSE)</f>
        <v>Л (полуширокая)</v>
      </c>
      <c r="G58" s="68" t="str">
        <f>VLOOKUP($B58,Данные!$A$2:$W$1215,8,FALSE)</f>
        <v>Samsung LM281</v>
      </c>
      <c r="H58" s="68" t="str">
        <f>VLOOKUP($B58,Данные!$A$2:$W$1215,14,FALSE)</f>
        <v>Экструдированный алюминиевый профиль (анодированный), прозрачное минеральное стекло**</v>
      </c>
      <c r="I58" s="68" t="str">
        <f>VLOOKUP($B58,Данные!$A$2:$W$1215,4,FALSE)</f>
        <v>176-264В AС</v>
      </c>
      <c r="J58" s="68">
        <f>VLOOKUP($B58,Данные!$A$2:$W$1215,5,FALSE)</f>
        <v>0.95</v>
      </c>
      <c r="K58" s="68" t="str">
        <f>VLOOKUP($B58,Данные!$A$2:$W$1215,15,FALSE)</f>
        <v xml:space="preserve"> -60°...+50° С</v>
      </c>
      <c r="L58" s="308" t="str">
        <f>VLOOKUP($B58,Данные!$A$2:$W$1215,16,FALSE)</f>
        <v>100 000 ч.</v>
      </c>
      <c r="M58" s="308" t="str">
        <f>VLOOKUP($B58,Данные!A:AB,10,FALSE)</f>
        <v>625х325х135</v>
      </c>
      <c r="N58" s="308" t="str">
        <f>VLOOKUP($B58,Данные!A:AB,11,FALSE)</f>
        <v>650х350х140</v>
      </c>
      <c r="O58" s="308">
        <f>VLOOKUP($B58,Данные!A:AB,12,FALSE)</f>
        <v>6550</v>
      </c>
      <c r="P58" s="308">
        <f>VLOOKUP($B58,Данные!A:AB,13,FALSE)</f>
        <v>7000</v>
      </c>
      <c r="Q58" s="90">
        <f>VLOOKUP($B58,Данные!$A$2:$W$1215,9,FALSE)</f>
        <v>1008</v>
      </c>
      <c r="R58" s="69">
        <f>VLOOKUP($B58,Данные!$A$2:$W$1215,2,FALSE)</f>
        <v>372</v>
      </c>
      <c r="S58" s="41">
        <f>VLOOKUP($B58,Данные!$A$2:$W$1215,3,FALSE)</f>
        <v>59520</v>
      </c>
      <c r="T58" s="97">
        <f t="shared" si="1"/>
        <v>160</v>
      </c>
      <c r="U58" s="87" t="str">
        <f>VLOOKUP($B58,Данные!$A$2:$W$1215,17,FALSE)</f>
        <v>5000К 4000К* 3000К*</v>
      </c>
      <c r="V58" s="87">
        <f>VLOOKUP($B58,Данные!$A$2:$W$1215,7,FALSE)</f>
        <v>67</v>
      </c>
      <c r="W58" s="100" t="str">
        <f>VLOOKUP($B58,Данные!$A$2:$W$1215,18,FALSE)</f>
        <v>5 лет</v>
      </c>
      <c r="X58" s="44"/>
      <c r="Y58" s="114">
        <f>VLOOKUP($B58,Данные!$A$2:$X$1215,24,FALSE)</f>
        <v>21710</v>
      </c>
    </row>
    <row r="59" spans="1:25" s="5" customFormat="1" ht="69.95" customHeight="1">
      <c r="A59" s="539"/>
      <c r="B59" s="17" t="s">
        <v>74</v>
      </c>
      <c r="C59" s="164">
        <f>VLOOKUP(B59,Данные!A:AB,28,FALSE)</f>
        <v>1065</v>
      </c>
      <c r="D59" s="532" t="s">
        <v>167</v>
      </c>
      <c r="E59" s="535" t="str">
        <f>CONCATENATE(CONCATENATE($F$4,": ",$F59,CHAR(10),$H$4,": ",$H59,CHAR(10),$I$4,": ",$I59,CHAR(10),$J$4,": ",$J59,CHAR(10),$K$4,": ",$K59,CHAR(10),$L$4,": ",$L59,CHAR(10)),"*Цветовая темп.:
 5000К (по умолчанию), 
 3000К, 4000К (опционально);"," 
 **Рассеиватель: 
 - силикатное стекло (по умолч.),
 - прозр. поликарбонат (опция),
 - матовый поликарбонат (опция).")</f>
        <v>КСС: Л (полуширокая)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100 000 ч
*Цветовая темп.:
 5000К (по умолчанию), 
 3000К, 4000К (опционально); 
 **Рассеиватель: 
 - силикатное стекло (по умолч.),
 - прозр. поликарбонат (опция),
 - матовый поликарбонат (опция).</v>
      </c>
      <c r="F59" s="66" t="str">
        <f>VLOOKUP($B59,Данные!$A$2:$W$1215,6,FALSE)</f>
        <v>Л (полуширокая)</v>
      </c>
      <c r="G59" s="66" t="str">
        <f>VLOOKUP($B59,Данные!$A$2:$W$1215,8,FALSE)</f>
        <v>Samsung LM281</v>
      </c>
      <c r="H59" s="66" t="str">
        <f>VLOOKUP($B59,Данные!$A$2:$W$1215,14,FALSE)</f>
        <v>Экструдированный алюминиевый профиль (анодированный), прозрачное минеральное стекло**</v>
      </c>
      <c r="I59" s="66" t="str">
        <f>VLOOKUP($B59,Данные!$A$2:$W$1215,4,FALSE)</f>
        <v>176-264В AС</v>
      </c>
      <c r="J59" s="66">
        <f>VLOOKUP($B59,Данные!$A$2:$W$1215,5,FALSE)</f>
        <v>0.95</v>
      </c>
      <c r="K59" s="66" t="str">
        <f>VLOOKUP($B59,Данные!$A$2:$W$1215,15,FALSE)</f>
        <v xml:space="preserve"> -60°...+50° С</v>
      </c>
      <c r="L59" s="22" t="str">
        <f>VLOOKUP($B59,Данные!$A$2:$W$1215,16,FALSE)</f>
        <v>100 000 ч</v>
      </c>
      <c r="M59" s="22" t="str">
        <f>VLOOKUP($B59,Данные!A:AB,10,FALSE)</f>
        <v>225х325х130</v>
      </c>
      <c r="N59" s="22" t="str">
        <f>VLOOKUP($B59,Данные!A:AB,11,FALSE)</f>
        <v>250x350x140</v>
      </c>
      <c r="O59" s="22">
        <f>VLOOKUP($B59,Данные!A:AB,12,FALSE)</f>
        <v>2650</v>
      </c>
      <c r="P59" s="22">
        <f>VLOOKUP($B59,Данные!A:AB,13,FALSE)</f>
        <v>2900</v>
      </c>
      <c r="Q59" s="88">
        <f>VLOOKUP($B59,Данные!$A$2:$W$1215,9,FALSE)</f>
        <v>252</v>
      </c>
      <c r="R59" s="31">
        <f>VLOOKUP($B59,Данные!$A$2:$W$1215,2,FALSE)</f>
        <v>96</v>
      </c>
      <c r="S59" s="40">
        <f>VLOOKUP($B59,Данные!$A$2:$W$1215,3,FALSE)</f>
        <v>15360</v>
      </c>
      <c r="T59" s="95">
        <f t="shared" si="1"/>
        <v>160</v>
      </c>
      <c r="U59" s="85" t="str">
        <f>VLOOKUP($B59,Данные!$A$2:$W$1215,17,FALSE)</f>
        <v>5000К 4000К* 3000К*</v>
      </c>
      <c r="V59" s="85">
        <f>VLOOKUP($B59,Данные!$A$2:$W$1215,7,FALSE)</f>
        <v>67</v>
      </c>
      <c r="W59" s="98" t="str">
        <f>VLOOKUP($B59,Данные!$A$2:$W$1215,18,FALSE)</f>
        <v>5 лет</v>
      </c>
      <c r="X59" s="43"/>
      <c r="Y59" s="112">
        <f>VLOOKUP($B59,Данные!$A$2:$X$1215,24,FALSE)</f>
        <v>9675</v>
      </c>
    </row>
    <row r="60" spans="1:25" s="5" customFormat="1" ht="69.95" customHeight="1">
      <c r="A60" s="540"/>
      <c r="B60" s="18" t="s">
        <v>75</v>
      </c>
      <c r="C60" s="165">
        <f>VLOOKUP(B60,Данные!A:AB,28,FALSE)</f>
        <v>1066</v>
      </c>
      <c r="D60" s="533"/>
      <c r="E60" s="536" t="str">
        <f>CONCATENATE(CONCATENATE($F$4,": ",$F60,CHAR(10),$G$4,": ",$G60,CHAR(10),$H$4,": ",$H60,CHAR(10),$I$4,": ",$I60,CHAR(10),$J$4,": ",$J60,CHAR(10),$K$4,": ",$K60,CHAR(10),$L$4,": ",$L60,CHAR(10)),CONCATENATE($M$4,": ",$M60,CHAR(10),$O$4,": ",$O60))</f>
        <v>КСС: Л (полуширокая)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100 000 ч
Размер без упаковки, мм: 275х325х130
Масса без упаковки, г: 3150</v>
      </c>
      <c r="F60" s="67" t="str">
        <f>VLOOKUP($B60,Данные!$A$2:$W$1215,6,FALSE)</f>
        <v>Л (полуширокая)</v>
      </c>
      <c r="G60" s="67" t="str">
        <f>VLOOKUP($B60,Данные!$A$2:$W$1215,8,FALSE)</f>
        <v>Samsung LM281</v>
      </c>
      <c r="H60" s="67" t="str">
        <f>VLOOKUP($B60,Данные!$A$2:$W$1215,14,FALSE)</f>
        <v>Экструдированный алюминиевый профиль (анодированный), прозрачное минеральное стекло**</v>
      </c>
      <c r="I60" s="67" t="str">
        <f>VLOOKUP($B60,Данные!$A$2:$W$1215,4,FALSE)</f>
        <v>176-264В AС</v>
      </c>
      <c r="J60" s="67">
        <f>VLOOKUP($B60,Данные!$A$2:$W$1215,5,FALSE)</f>
        <v>0.95</v>
      </c>
      <c r="K60" s="67" t="str">
        <f>VLOOKUP($B60,Данные!$A$2:$W$1215,15,FALSE)</f>
        <v xml:space="preserve"> -60°...+50° С</v>
      </c>
      <c r="L60" s="307" t="str">
        <f>VLOOKUP($B60,Данные!$A$2:$W$1215,16,FALSE)</f>
        <v>100 000 ч</v>
      </c>
      <c r="M60" s="307" t="str">
        <f>VLOOKUP($B60,Данные!A:AB,10,FALSE)</f>
        <v>275х325х130</v>
      </c>
      <c r="N60" s="307" t="str">
        <f>VLOOKUP($B60,Данные!A:AB,11,FALSE)</f>
        <v>300х350х140</v>
      </c>
      <c r="O60" s="307">
        <f>VLOOKUP($B60,Данные!A:AB,12,FALSE)</f>
        <v>3150</v>
      </c>
      <c r="P60" s="307">
        <f>VLOOKUP($B60,Данные!A:AB,13,FALSE)</f>
        <v>3450</v>
      </c>
      <c r="Q60" s="89">
        <f>VLOOKUP($B60,Данные!$A$2:$W$1215,9,FALSE)</f>
        <v>396</v>
      </c>
      <c r="R60" s="32">
        <f>VLOOKUP($B60,Данные!$A$2:$W$1215,2,FALSE)</f>
        <v>144</v>
      </c>
      <c r="S60" s="42">
        <f>VLOOKUP($B60,Данные!$A$2:$W$1215,3,FALSE)</f>
        <v>23040</v>
      </c>
      <c r="T60" s="96">
        <f t="shared" si="1"/>
        <v>160</v>
      </c>
      <c r="U60" s="86" t="str">
        <f>VLOOKUP($B60,Данные!$A$2:$W$1215,17,FALSE)</f>
        <v>5000К 4000К* 3000К*</v>
      </c>
      <c r="V60" s="86">
        <f>VLOOKUP($B60,Данные!$A$2:$W$1215,7,FALSE)</f>
        <v>67</v>
      </c>
      <c r="W60" s="99" t="str">
        <f>VLOOKUP($B60,Данные!$A$2:$W$1215,18,FALSE)</f>
        <v>5 лет</v>
      </c>
      <c r="X60" s="33"/>
      <c r="Y60" s="113">
        <f>VLOOKUP($B60,Данные!$A$2:$X$1215,24,FALSE)</f>
        <v>11800</v>
      </c>
    </row>
    <row r="61" spans="1:25" s="5" customFormat="1" ht="69.95" customHeight="1">
      <c r="A61" s="540"/>
      <c r="B61" s="18" t="s">
        <v>76</v>
      </c>
      <c r="C61" s="165">
        <f>VLOOKUP(B61,Данные!A:AB,28,FALSE)</f>
        <v>1067</v>
      </c>
      <c r="D61" s="533"/>
      <c r="E61" s="536"/>
      <c r="F61" s="134" t="str">
        <f>VLOOKUP($B61,Данные!$A$2:$W$1215,6,FALSE)</f>
        <v>Л (полуширокая)</v>
      </c>
      <c r="G61" s="134" t="str">
        <f>VLOOKUP($B61,Данные!$A$2:$W$1215,8,FALSE)</f>
        <v>Samsung LM281</v>
      </c>
      <c r="H61" s="134" t="str">
        <f>VLOOKUP($B61,Данные!$A$2:$W$1215,14,FALSE)</f>
        <v>Экструдированный алюминиевый профиль (анодированный), прозрачное минеральное стекло**</v>
      </c>
      <c r="I61" s="134" t="str">
        <f>VLOOKUP($B61,Данные!$A$2:$W$1215,4,FALSE)</f>
        <v>176-264В AС</v>
      </c>
      <c r="J61" s="134">
        <f>VLOOKUP($B61,Данные!$A$2:$W$1215,5,FALSE)</f>
        <v>0.95</v>
      </c>
      <c r="K61" s="134" t="str">
        <f>VLOOKUP($B61,Данные!$A$2:$W$1215,15,FALSE)</f>
        <v xml:space="preserve"> -60°...+50° С</v>
      </c>
      <c r="L61" s="307" t="str">
        <f>VLOOKUP($B61,Данные!$A$2:$W$1215,16,FALSE)</f>
        <v>100 000 ч</v>
      </c>
      <c r="M61" s="307" t="str">
        <f>VLOOKUP($B61,Данные!A:AB,10,FALSE)</f>
        <v>325х325х130</v>
      </c>
      <c r="N61" s="307" t="str">
        <f>VLOOKUP($B61,Данные!A:AB,11,FALSE)</f>
        <v>350x320x140</v>
      </c>
      <c r="O61" s="307">
        <f>VLOOKUP($B61,Данные!A:AB,12,FALSE)</f>
        <v>3450</v>
      </c>
      <c r="P61" s="307">
        <f>VLOOKUP($B61,Данные!A:AB,13,FALSE)</f>
        <v>3750</v>
      </c>
      <c r="Q61" s="89">
        <f>VLOOKUP($B61,Данные!$A$2:$W$1215,9,FALSE)</f>
        <v>504</v>
      </c>
      <c r="R61" s="32">
        <f>VLOOKUP($B61,Данные!$A$2:$W$1215,2,FALSE)</f>
        <v>186</v>
      </c>
      <c r="S61" s="131">
        <f>VLOOKUP($B61,Данные!$A$2:$W$1215,3,FALSE)</f>
        <v>29760</v>
      </c>
      <c r="T61" s="96">
        <f>S61/R61</f>
        <v>160</v>
      </c>
      <c r="U61" s="86" t="str">
        <f>VLOOKUP($B61,Данные!$A$2:$W$1215,17,FALSE)</f>
        <v>5000К 4000К* 3000К*</v>
      </c>
      <c r="V61" s="86">
        <f>VLOOKUP($B61,Данные!$A$2:$W$1215,7,FALSE)</f>
        <v>67</v>
      </c>
      <c r="W61" s="99" t="str">
        <f>VLOOKUP($B61,Данные!$A$2:$W$1215,18,FALSE)</f>
        <v>5 лет</v>
      </c>
      <c r="X61" s="132"/>
      <c r="Y61" s="113">
        <f>VLOOKUP($B61,Данные!$A$2:$X$1215,24,FALSE)</f>
        <v>12505</v>
      </c>
    </row>
    <row r="62" spans="1:25" s="5" customFormat="1" ht="69.95" customHeight="1">
      <c r="A62" s="540"/>
      <c r="B62" s="18" t="s">
        <v>202</v>
      </c>
      <c r="C62" s="165">
        <f>VLOOKUP(B62,Данные!A:AB,28,FALSE)</f>
        <v>1028</v>
      </c>
      <c r="D62" s="533"/>
      <c r="E62" s="536"/>
      <c r="F62" s="134" t="str">
        <f>VLOOKUP($B62,Данные!$A$2:$W$1215,6,FALSE)</f>
        <v>Л (полуширокая)</v>
      </c>
      <c r="G62" s="134" t="str">
        <f>VLOOKUP($B62,Данные!$A$2:$W$1215,8,FALSE)</f>
        <v>Samsung LM281</v>
      </c>
      <c r="H62" s="134" t="str">
        <f>VLOOKUP($B62,Данные!$A$2:$W$1215,14,FALSE)</f>
        <v>Экструдированный алюминиевый профиль (анодированный), прозрачное минеральное стекло**</v>
      </c>
      <c r="I62" s="134" t="str">
        <f>VLOOKUP($B62,Данные!$A$2:$W$1215,4,FALSE)</f>
        <v>176-264В AС</v>
      </c>
      <c r="J62" s="134">
        <f>VLOOKUP($B62,Данные!$A$2:$W$1215,5,FALSE)</f>
        <v>0.95</v>
      </c>
      <c r="K62" s="134" t="str">
        <f>VLOOKUP($B62,Данные!$A$2:$W$1215,15,FALSE)</f>
        <v xml:space="preserve"> -60°...+50° С</v>
      </c>
      <c r="L62" s="307" t="str">
        <f>VLOOKUP($B62,Данные!$A$2:$W$1215,16,FALSE)</f>
        <v>100 000 ч.</v>
      </c>
      <c r="M62" s="307" t="str">
        <f>VLOOKUP($B62,Данные!A:AB,10,FALSE)</f>
        <v>465х325х130</v>
      </c>
      <c r="N62" s="307" t="str">
        <f>VLOOKUP($B62,Данные!A:AB,11,FALSE)</f>
        <v>560х350х140</v>
      </c>
      <c r="O62" s="307">
        <f>VLOOKUP($B62,Данные!A:AB,12,FALSE)</f>
        <v>5500</v>
      </c>
      <c r="P62" s="307">
        <f>VLOOKUP($B62,Данные!A:AB,13,FALSE)</f>
        <v>5800</v>
      </c>
      <c r="Q62" s="89">
        <f>VLOOKUP($B62,Данные!$A$2:$W$1215,9,FALSE)</f>
        <v>648</v>
      </c>
      <c r="R62" s="32">
        <f>VLOOKUP($B62,Данные!$A$2:$W$1215,2,FALSE)</f>
        <v>240</v>
      </c>
      <c r="S62" s="131">
        <f>VLOOKUP($B62,Данные!$A$2:$W$1215,3,FALSE)</f>
        <v>38400</v>
      </c>
      <c r="T62" s="96">
        <f>S62/R62</f>
        <v>160</v>
      </c>
      <c r="U62" s="86" t="str">
        <f>VLOOKUP($B62,Данные!$A$2:$W$1215,17,FALSE)</f>
        <v>5000К 4000К* 3000К*</v>
      </c>
      <c r="V62" s="86">
        <f>VLOOKUP($B62,Данные!$A$2:$W$1215,7,FALSE)</f>
        <v>67</v>
      </c>
      <c r="W62" s="99" t="str">
        <f>VLOOKUP($B62,Данные!$A$2:$W$1215,18,FALSE)</f>
        <v>5 лет</v>
      </c>
      <c r="X62" s="132"/>
      <c r="Y62" s="113">
        <f>VLOOKUP($B62,Данные!$A$2:$X$1215,24,FALSE)</f>
        <v>17225</v>
      </c>
    </row>
    <row r="63" spans="1:25" s="5" customFormat="1" ht="69.95" customHeight="1">
      <c r="A63" s="540"/>
      <c r="B63" s="18" t="s">
        <v>77</v>
      </c>
      <c r="C63" s="165">
        <f>VLOOKUP(B63,Данные!A:AB,28,FALSE)</f>
        <v>1068</v>
      </c>
      <c r="D63" s="533"/>
      <c r="E63" s="536" t="str">
        <f>CONCATENATE(CONCATENATE($F$4,": ",$F63,CHAR(10),$G$4,": ",$G63,CHAR(10),$H$4,": ",$H63,CHAR(10),$I$4,": ",$I63,CHAR(10),$J$4,": ",$J63,CHAR(10),$K$4,": ",$K63,CHAR(10),$L$4,": ",$L63,CHAR(10)),CONCATENATE($M$4,": ",$M63,CHAR(10),$O$4,": ",$O63))</f>
        <v>КСС: Л (полуширокая)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100 000 ч
Размер без упаковки, мм: 525х325х130
Масса без упаковки, г: 5400</v>
      </c>
      <c r="F63" s="67" t="str">
        <f>VLOOKUP($B63,Данные!$A$2:$W$1215,6,FALSE)</f>
        <v>Л (полуширокая)</v>
      </c>
      <c r="G63" s="67" t="str">
        <f>VLOOKUP($B63,Данные!$A$2:$W$1215,8,FALSE)</f>
        <v>Samsung LM281</v>
      </c>
      <c r="H63" s="67" t="str">
        <f>VLOOKUP($B63,Данные!$A$2:$W$1215,14,FALSE)</f>
        <v>Экструдированный алюминиевый профиль (анодированный), прозрачное минеральное стекло**</v>
      </c>
      <c r="I63" s="67" t="str">
        <f>VLOOKUP($B63,Данные!$A$2:$W$1215,4,FALSE)</f>
        <v>176-264В AС</v>
      </c>
      <c r="J63" s="67">
        <f>VLOOKUP($B63,Данные!$A$2:$W$1215,5,FALSE)</f>
        <v>0.95</v>
      </c>
      <c r="K63" s="67" t="str">
        <f>VLOOKUP($B63,Данные!$A$2:$W$1215,15,FALSE)</f>
        <v xml:space="preserve"> -60°...+50° С</v>
      </c>
      <c r="L63" s="307" t="str">
        <f>VLOOKUP($B63,Данные!$A$2:$W$1215,16,FALSE)</f>
        <v>100 000 ч</v>
      </c>
      <c r="M63" s="307" t="str">
        <f>VLOOKUP($B63,Данные!A:AB,10,FALSE)</f>
        <v>525х325х130</v>
      </c>
      <c r="N63" s="307" t="str">
        <f>VLOOKUP($B63,Данные!A:AB,11,FALSE)</f>
        <v>560x350x150</v>
      </c>
      <c r="O63" s="307">
        <f>VLOOKUP($B63,Данные!A:AB,12,FALSE)</f>
        <v>5400</v>
      </c>
      <c r="P63" s="307">
        <f>VLOOKUP($B63,Данные!A:AB,13,FALSE)</f>
        <v>5800</v>
      </c>
      <c r="Q63" s="89">
        <f>VLOOKUP($B63,Данные!$A$2:$W$1215,9,FALSE)</f>
        <v>792</v>
      </c>
      <c r="R63" s="32">
        <f>VLOOKUP($B63,Данные!$A$2:$W$1215,2,FALSE)</f>
        <v>288</v>
      </c>
      <c r="S63" s="42">
        <f>VLOOKUP($B63,Данные!$A$2:$W$1215,3,FALSE)</f>
        <v>46080</v>
      </c>
      <c r="T63" s="96">
        <f t="shared" si="1"/>
        <v>160</v>
      </c>
      <c r="U63" s="86" t="str">
        <f>VLOOKUP($B63,Данные!$A$2:$W$1215,17,FALSE)</f>
        <v>5000К 4000К* 3000К*</v>
      </c>
      <c r="V63" s="86">
        <f>VLOOKUP($B63,Данные!$A$2:$W$1215,7,FALSE)</f>
        <v>67</v>
      </c>
      <c r="W63" s="99" t="str">
        <f>VLOOKUP($B63,Данные!$A$2:$W$1215,18,FALSE)</f>
        <v>5 лет</v>
      </c>
      <c r="X63" s="33"/>
      <c r="Y63" s="113">
        <f>VLOOKUP($B63,Данные!$A$2:$X$1215,24,FALSE)</f>
        <v>18405</v>
      </c>
    </row>
    <row r="64" spans="1:25" s="5" customFormat="1" ht="69.95" customHeight="1" thickBot="1">
      <c r="A64" s="541"/>
      <c r="B64" s="15" t="s">
        <v>205</v>
      </c>
      <c r="C64" s="166">
        <f>VLOOKUP(B64,Данные!A:AB,28,FALSE)</f>
        <v>1044</v>
      </c>
      <c r="D64" s="534"/>
      <c r="E64" s="537" t="str">
        <f>CONCATENATE(CONCATENATE($F$4,": ",$F64,CHAR(10),$G$4,": ",$G64,CHAR(10),$H$4,": ",$H64,CHAR(10),$I$4,": ",$I64,CHAR(10),$J$4,": ",$J64,CHAR(10),$K$4,": ",$K64,CHAR(10),$L$4,": ",$L64,CHAR(10)),CONCATENATE($M$4,": ",$M64,CHAR(10),$O$4,": ",$O64))</f>
        <v>КСС: Л (полуширокая)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 без упаковки, мм: 625х325х130
Масса без упаковки, г: 6500</v>
      </c>
      <c r="F64" s="68" t="str">
        <f>VLOOKUP($B64,Данные!$A$2:$W$1215,6,FALSE)</f>
        <v>Л (полуширокая)</v>
      </c>
      <c r="G64" s="68" t="str">
        <f>VLOOKUP($B64,Данные!$A$2:$W$1215,8,FALSE)</f>
        <v>Samsung LM281</v>
      </c>
      <c r="H64" s="68" t="str">
        <f>VLOOKUP($B64,Данные!$A$2:$W$1215,14,FALSE)</f>
        <v>Экструдированный алюминиевый профиль (анодированный), прозрачное минеральное стекло**</v>
      </c>
      <c r="I64" s="68" t="str">
        <f>VLOOKUP($B64,Данные!$A$2:$W$1215,4,FALSE)</f>
        <v>176-264В AС</v>
      </c>
      <c r="J64" s="68">
        <f>VLOOKUP($B64,Данные!$A$2:$W$1215,5,FALSE)</f>
        <v>0.95</v>
      </c>
      <c r="K64" s="68" t="str">
        <f>VLOOKUP($B64,Данные!$A$2:$W$1215,15,FALSE)</f>
        <v xml:space="preserve"> -60°...+50° С</v>
      </c>
      <c r="L64" s="308" t="str">
        <f>VLOOKUP($B64,Данные!$A$2:$W$1215,16,FALSE)</f>
        <v>100 000 ч.</v>
      </c>
      <c r="M64" s="308" t="str">
        <f>VLOOKUP($B64,Данные!A:AB,10,FALSE)</f>
        <v>625х325х130</v>
      </c>
      <c r="N64" s="308" t="str">
        <f>VLOOKUP($B64,Данные!A:AB,11,FALSE)</f>
        <v>650х350х140</v>
      </c>
      <c r="O64" s="308">
        <f>VLOOKUP($B64,Данные!A:AB,12,FALSE)</f>
        <v>6500</v>
      </c>
      <c r="P64" s="308">
        <f>VLOOKUP($B64,Данные!A:AB,13,FALSE)</f>
        <v>6900</v>
      </c>
      <c r="Q64" s="90">
        <f>VLOOKUP($B64,Данные!$A$2:$W$1215,9,FALSE)</f>
        <v>1008</v>
      </c>
      <c r="R64" s="69">
        <f>VLOOKUP($B64,Данные!$A$2:$W$1215,2,FALSE)</f>
        <v>372</v>
      </c>
      <c r="S64" s="41">
        <f>VLOOKUP($B64,Данные!$A$2:$W$1215,3,FALSE)</f>
        <v>59520</v>
      </c>
      <c r="T64" s="97">
        <f t="shared" si="1"/>
        <v>160</v>
      </c>
      <c r="U64" s="87" t="str">
        <f>VLOOKUP($B64,Данные!$A$2:$W$1215,17,FALSE)</f>
        <v>5000К 4000К* 3000К*</v>
      </c>
      <c r="V64" s="87">
        <f>VLOOKUP($B64,Данные!$A$2:$W$1215,7,FALSE)</f>
        <v>67</v>
      </c>
      <c r="W64" s="100" t="str">
        <f>VLOOKUP($B64,Данные!$A$2:$W$1215,18,FALSE)</f>
        <v>5 лет</v>
      </c>
      <c r="X64" s="44"/>
      <c r="Y64" s="114">
        <f>VLOOKUP($B64,Данные!$A$2:$X$1215,24,FALSE)</f>
        <v>21710</v>
      </c>
    </row>
    <row r="65" spans="1:30" s="5" customFormat="1" ht="39.950000000000003" customHeight="1" thickBot="1">
      <c r="A65" s="543" t="s">
        <v>218</v>
      </c>
      <c r="B65" s="544"/>
      <c r="C65" s="544"/>
      <c r="D65" s="544"/>
      <c r="E65" s="544"/>
      <c r="F65" s="544"/>
      <c r="G65" s="544"/>
      <c r="H65" s="544"/>
      <c r="I65" s="544"/>
      <c r="J65" s="544"/>
      <c r="K65" s="544"/>
      <c r="L65" s="544"/>
      <c r="M65" s="544"/>
      <c r="N65" s="544"/>
      <c r="O65" s="544"/>
      <c r="P65" s="544"/>
      <c r="Q65" s="544"/>
      <c r="R65" s="544"/>
      <c r="S65" s="544"/>
      <c r="T65" s="544"/>
      <c r="U65" s="544"/>
      <c r="V65" s="544"/>
      <c r="W65" s="544"/>
      <c r="X65" s="544"/>
      <c r="Y65" s="545"/>
    </row>
    <row r="66" spans="1:30" s="5" customFormat="1" ht="71.25" customHeight="1">
      <c r="A66" s="557"/>
      <c r="B66" s="14" t="s">
        <v>216</v>
      </c>
      <c r="C66" s="167">
        <f>VLOOKUP(B66,Данные!A:AB,28,FALSE)</f>
        <v>1045</v>
      </c>
      <c r="D66" s="533" t="s">
        <v>167</v>
      </c>
      <c r="E66" s="555" t="str">
        <f>CONCATENATE(CONCATENATE($F$4,": ",$F66,CHAR(10),$H$4,": ",$H66,CHAR(10),$I$4,": ",$I66,CHAR(10),$J$4,": ",$J66,CHAR(10),$K$4,": ",$K66,CHAR(10),$L$4,": ",$L66,CHAR(10)),"*Цветовая темп.:
 5000К (по умолчанию), 
 3000К, 4000К (опционально);"," 
 **Рассеиватель: 
 - силикатное стекло (по умолч.),
 - прозр. поликарбонат (опция),
 - матовый поликарбонат (опция).")</f>
        <v>КСС: Л (полуширокая)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*Цветовая темп.:
 5000К (по умолчанию), 
 3000К, 4000К (опционально); 
 **Рассеиватель: 
 - силикатное стекло (по умолч.),
 - прозр. поликарбонат (опция),
 - матовый поликарбонат (опция).</v>
      </c>
      <c r="F66" s="138" t="str">
        <f>VLOOKUP($B66,Данные!$A$2:$W$1215,6,FALSE)</f>
        <v>Л (полуширокая)</v>
      </c>
      <c r="G66" s="138" t="str">
        <f>VLOOKUP($B66,Данные!$A$2:$W$1215,8,FALSE)</f>
        <v>Samsung LM281</v>
      </c>
      <c r="H66" s="138" t="str">
        <f>VLOOKUP($B66,Данные!$A$2:$W$1215,14,FALSE)</f>
        <v>Экструдированный алюминиевый профиль (анодированный), прозрачное минеральное стекло**</v>
      </c>
      <c r="I66" s="138" t="str">
        <f>VLOOKUP($B66,Данные!$A$2:$W$1215,4,FALSE)</f>
        <v>176-264В AС</v>
      </c>
      <c r="J66" s="138">
        <f>VLOOKUP($B66,Данные!$A$2:$W$1215,5,FALSE)</f>
        <v>0.95</v>
      </c>
      <c r="K66" s="138" t="str">
        <f>VLOOKUP($B66,Данные!$A$2:$W$1215,15,FALSE)</f>
        <v xml:space="preserve"> -60°...+50° С</v>
      </c>
      <c r="L66" s="307" t="str">
        <f>VLOOKUP($B66,Данные!$A$2:$W$1215,16,FALSE)</f>
        <v>100 000 ч.</v>
      </c>
      <c r="M66" s="307" t="str">
        <f>VLOOKUP($B66,Данные!A:AB,10,FALSE)</f>
        <v>510х100х150</v>
      </c>
      <c r="N66" s="307" t="str">
        <f>VLOOKUP($B66,Данные!A:AB,11,FALSE)</f>
        <v>450x170x110</v>
      </c>
      <c r="O66" s="307">
        <f>VLOOKUP($B66,Данные!A:AB,12,FALSE)</f>
        <v>1700</v>
      </c>
      <c r="P66" s="307">
        <f>VLOOKUP($B66,Данные!A:AB,13,FALSE)</f>
        <v>1850</v>
      </c>
      <c r="Q66" s="89">
        <f>VLOOKUP($B66,Данные!$A$2:$W$1215,9,FALSE)</f>
        <v>168</v>
      </c>
      <c r="R66" s="32">
        <f>VLOOKUP($B66,Данные!$A$2:$W$1215,2,FALSE)</f>
        <v>32</v>
      </c>
      <c r="S66" s="137">
        <f>VLOOKUP($B66,Данные!$A$2:$W$1215,3,FALSE)</f>
        <v>5120</v>
      </c>
      <c r="T66" s="96">
        <f>S66/R66</f>
        <v>160</v>
      </c>
      <c r="U66" s="86" t="str">
        <f>VLOOKUP($B66,Данные!$A$2:$W$1215,17,FALSE)</f>
        <v>5000К 4000К* 3000К*</v>
      </c>
      <c r="V66" s="86">
        <f>VLOOKUP($B66,Данные!$A$2:$W$1215,7,FALSE)</f>
        <v>67</v>
      </c>
      <c r="W66" s="99" t="str">
        <f>VLOOKUP($B66,Данные!$A$2:$W$1215,18,FALSE)</f>
        <v>5 лет</v>
      </c>
      <c r="X66" s="140"/>
      <c r="Y66" s="113">
        <f>VLOOKUP($B66,Данные!$A$2:$X$1215,24,FALSE)</f>
        <v>5320</v>
      </c>
    </row>
    <row r="67" spans="1:30" s="5" customFormat="1" ht="71.25" customHeight="1">
      <c r="A67" s="558"/>
      <c r="B67" s="14" t="s">
        <v>217</v>
      </c>
      <c r="C67" s="167">
        <f>VLOOKUP(B67,Данные!A:AB,28,FALSE)</f>
        <v>1046</v>
      </c>
      <c r="D67" s="533"/>
      <c r="E67" s="555"/>
      <c r="F67" s="138" t="str">
        <f>VLOOKUP($B67,Данные!$A$2:$W$1215,6,FALSE)</f>
        <v>Л (полуширокая)</v>
      </c>
      <c r="G67" s="138" t="str">
        <f>VLOOKUP($B67,Данные!$A$2:$W$1215,8,FALSE)</f>
        <v>Samsung LM281</v>
      </c>
      <c r="H67" s="138" t="str">
        <f>VLOOKUP($B67,Данные!$A$2:$W$1215,14,FALSE)</f>
        <v>Экструдированный алюминиевый профиль (анодированный), прозрачное минеральное стекло**</v>
      </c>
      <c r="I67" s="138" t="str">
        <f>VLOOKUP($B67,Данные!$A$2:$W$1215,4,FALSE)</f>
        <v>176-264В AС</v>
      </c>
      <c r="J67" s="138">
        <f>VLOOKUP($B67,Данные!$A$2:$W$1215,5,FALSE)</f>
        <v>0.95</v>
      </c>
      <c r="K67" s="138" t="str">
        <f>VLOOKUP($B67,Данные!$A$2:$W$1215,15,FALSE)</f>
        <v xml:space="preserve"> -60°...+50° С</v>
      </c>
      <c r="L67" s="307" t="str">
        <f>VLOOKUP($B67,Данные!$A$2:$W$1215,16,FALSE)</f>
        <v>100 000 ч.</v>
      </c>
      <c r="M67" s="307" t="str">
        <f>VLOOKUP($B67,Данные!A:AB,10,FALSE)</f>
        <v>510х100х150</v>
      </c>
      <c r="N67" s="307" t="str">
        <f>VLOOKUP($B67,Данные!A:AB,11,FALSE)</f>
        <v>450х170х110</v>
      </c>
      <c r="O67" s="307">
        <f>VLOOKUP($B67,Данные!A:AB,12,FALSE)</f>
        <v>1700</v>
      </c>
      <c r="P67" s="307">
        <f>VLOOKUP($B67,Данные!A:AB,13,FALSE)</f>
        <v>1850</v>
      </c>
      <c r="Q67" s="89">
        <f>VLOOKUP($B67,Данные!$A$2:$W$1215,9,FALSE)</f>
        <v>168</v>
      </c>
      <c r="R67" s="32">
        <f>VLOOKUP($B67,Данные!$A$2:$W$1215,2,FALSE)</f>
        <v>48</v>
      </c>
      <c r="S67" s="137">
        <f>VLOOKUP($B67,Данные!$A$2:$W$1215,3,FALSE)</f>
        <v>7680</v>
      </c>
      <c r="T67" s="96">
        <f>S67/R67</f>
        <v>160</v>
      </c>
      <c r="U67" s="86" t="str">
        <f>VLOOKUP($B67,Данные!$A$2:$W$1215,17,FALSE)</f>
        <v>5000К 4000К* 3000К*</v>
      </c>
      <c r="V67" s="86">
        <f>VLOOKUP($B67,Данные!$A$2:$W$1215,7,FALSE)</f>
        <v>67</v>
      </c>
      <c r="W67" s="99" t="str">
        <f>VLOOKUP($B67,Данные!$A$2:$W$1215,18,FALSE)</f>
        <v>5 лет</v>
      </c>
      <c r="X67" s="140"/>
      <c r="Y67" s="113">
        <f>VLOOKUP($B67,Данные!$A$2:$X$1215,24,FALSE)</f>
        <v>6070</v>
      </c>
    </row>
    <row r="68" spans="1:30" s="5" customFormat="1" ht="71.25" customHeight="1">
      <c r="A68" s="558"/>
      <c r="B68" s="144" t="s">
        <v>56</v>
      </c>
      <c r="C68" s="168">
        <f>VLOOKUP(B68,Данные!A:AB,28,FALSE)</f>
        <v>1047</v>
      </c>
      <c r="D68" s="533"/>
      <c r="E68" s="555"/>
      <c r="F68" s="138" t="str">
        <f>VLOOKUP($B68,Данные!$A$2:$W$1215,6,FALSE)</f>
        <v>Л (полуширокая)</v>
      </c>
      <c r="G68" s="138" t="str">
        <f>VLOOKUP($B68,Данные!$A$2:$W$1215,8,FALSE)</f>
        <v>Samsung LM281</v>
      </c>
      <c r="H68" s="138" t="str">
        <f>VLOOKUP($B68,Данные!$A$2:$W$1215,14,FALSE)</f>
        <v>Экструдированный алюминиевый профиль (анодированный), прозрачное минеральное стекло**</v>
      </c>
      <c r="I68" s="138" t="str">
        <f>VLOOKUP($B68,Данные!$A$2:$W$1215,4,FALSE)</f>
        <v>176-264В AС</v>
      </c>
      <c r="J68" s="138">
        <f>VLOOKUP($B68,Данные!$A$2:$W$1215,5,FALSE)</f>
        <v>0.95</v>
      </c>
      <c r="K68" s="138" t="str">
        <f>VLOOKUP($B68,Данные!$A$2:$W$1215,15,FALSE)</f>
        <v xml:space="preserve"> -60°...+50° С</v>
      </c>
      <c r="L68" s="307" t="str">
        <f>VLOOKUP($B68,Данные!$A$2:$W$1215,16,FALSE)</f>
        <v>100 000 ч</v>
      </c>
      <c r="M68" s="307" t="str">
        <f>VLOOKUP($B68,Данные!A:AB,10,FALSE)</f>
        <v>510х100х150</v>
      </c>
      <c r="N68" s="307" t="str">
        <f>VLOOKUP($B68,Данные!A:AB,11,FALSE)</f>
        <v>450x170x110</v>
      </c>
      <c r="O68" s="307">
        <f>VLOOKUP($B68,Данные!A:AB,12,FALSE)</f>
        <v>1750</v>
      </c>
      <c r="P68" s="307">
        <f>VLOOKUP($B68,Данные!A:AB,13,FALSE)</f>
        <v>1950</v>
      </c>
      <c r="Q68" s="89">
        <f>VLOOKUP($B68,Данные!$A$2:$W$1215,9,FALSE)</f>
        <v>168</v>
      </c>
      <c r="R68" s="32">
        <f>VLOOKUP($B68,Данные!$A$2:$W$1215,2,FALSE)</f>
        <v>64</v>
      </c>
      <c r="S68" s="137">
        <f>VLOOKUP($B68,Данные!$A$2:$W$1215,3,FALSE)</f>
        <v>10240</v>
      </c>
      <c r="T68" s="96">
        <f t="shared" si="1"/>
        <v>160</v>
      </c>
      <c r="U68" s="86" t="str">
        <f>VLOOKUP($B68,Данные!$A$2:$W$1215,17,FALSE)</f>
        <v>5000К 4000К* 3000К*</v>
      </c>
      <c r="V68" s="86">
        <f>VLOOKUP($B68,Данные!$A$2:$W$1215,7,FALSE)</f>
        <v>67</v>
      </c>
      <c r="W68" s="99" t="str">
        <f>VLOOKUP($B68,Данные!$A$2:$W$1215,18,FALSE)</f>
        <v>5 лет</v>
      </c>
      <c r="X68" s="140"/>
      <c r="Y68" s="113">
        <f>VLOOKUP($B68,Данные!$A$2:$X$1215,24,FALSE)</f>
        <v>6450</v>
      </c>
    </row>
    <row r="69" spans="1:30" s="5" customFormat="1" ht="71.25" customHeight="1">
      <c r="A69" s="558"/>
      <c r="B69" s="18" t="s">
        <v>57</v>
      </c>
      <c r="C69" s="165">
        <f>VLOOKUP(B69,Данные!A:AB,28,FALSE)</f>
        <v>1048</v>
      </c>
      <c r="D69" s="533"/>
      <c r="E69" s="555"/>
      <c r="F69" s="67" t="str">
        <f>VLOOKUP($B69,Данные!$A$2:$W$1215,6,FALSE)</f>
        <v>Л (полуширокая)</v>
      </c>
      <c r="G69" s="67" t="str">
        <f>VLOOKUP($B69,Данные!$A$2:$W$1215,8,FALSE)</f>
        <v>Samsung LM281</v>
      </c>
      <c r="H69" s="67" t="str">
        <f>VLOOKUP($B69,Данные!$A$2:$W$1215,14,FALSE)</f>
        <v>Экструдированный алюминиевый профиль (анодированный), прозрачное минеральное стекло**</v>
      </c>
      <c r="I69" s="67" t="str">
        <f>VLOOKUP($B69,Данные!$A$2:$W$1215,4,FALSE)</f>
        <v>176-264В AС</v>
      </c>
      <c r="J69" s="67">
        <f>VLOOKUP($B69,Данные!$A$2:$W$1215,5,FALSE)</f>
        <v>0.95</v>
      </c>
      <c r="K69" s="67" t="str">
        <f>VLOOKUP($B69,Данные!$A$2:$W$1215,15,FALSE)</f>
        <v xml:space="preserve"> -60°...+50° С</v>
      </c>
      <c r="L69" s="307" t="str">
        <f>VLOOKUP($B69,Данные!$A$2:$W$1215,16,FALSE)</f>
        <v>100 000 ч</v>
      </c>
      <c r="M69" s="307" t="str">
        <f>VLOOKUP($B69,Данные!A:AB,10,FALSE)</f>
        <v>600х100х175</v>
      </c>
      <c r="N69" s="307" t="str">
        <f>VLOOKUP($B69,Данные!A:AB,11,FALSE)</f>
        <v>520x180x110</v>
      </c>
      <c r="O69" s="307">
        <f>VLOOKUP($B69,Данные!A:AB,12,FALSE)</f>
        <v>2200</v>
      </c>
      <c r="P69" s="307">
        <f>VLOOKUP($B69,Данные!A:AB,13,FALSE)</f>
        <v>2400</v>
      </c>
      <c r="Q69" s="89">
        <f>VLOOKUP($B69,Данные!$A$2:$W$1215,9,FALSE)</f>
        <v>264</v>
      </c>
      <c r="R69" s="32">
        <f>VLOOKUP($B69,Данные!$A$2:$W$1215,2,FALSE)</f>
        <v>96</v>
      </c>
      <c r="S69" s="42">
        <f>VLOOKUP($B69,Данные!$A$2:$W$1215,3,FALSE)</f>
        <v>15360</v>
      </c>
      <c r="T69" s="96">
        <f t="shared" si="1"/>
        <v>160</v>
      </c>
      <c r="U69" s="86" t="str">
        <f>VLOOKUP($B69,Данные!$A$2:$W$1215,17,FALSE)</f>
        <v>5000К 4000К* 3000К*</v>
      </c>
      <c r="V69" s="86">
        <f>VLOOKUP($B69,Данные!$A$2:$W$1215,7,FALSE)</f>
        <v>67</v>
      </c>
      <c r="W69" s="99" t="str">
        <f>VLOOKUP($B69,Данные!$A$2:$W$1215,18,FALSE)</f>
        <v>5 лет</v>
      </c>
      <c r="X69" s="33"/>
      <c r="Y69" s="113">
        <f>VLOOKUP($B69,Данные!$A$2:$X$1215,24,FALSE)</f>
        <v>7865</v>
      </c>
    </row>
    <row r="70" spans="1:30" s="5" customFormat="1" ht="71.25" customHeight="1">
      <c r="A70" s="558"/>
      <c r="B70" s="18" t="s">
        <v>58</v>
      </c>
      <c r="C70" s="165">
        <f>VLOOKUP(B70,Данные!A:AB,28,FALSE)</f>
        <v>1049</v>
      </c>
      <c r="D70" s="533"/>
      <c r="E70" s="555"/>
      <c r="F70" s="67" t="str">
        <f>VLOOKUP($B70,Данные!$A$2:$W$1215,6,FALSE)</f>
        <v>Л (полуширокая)</v>
      </c>
      <c r="G70" s="67" t="str">
        <f>VLOOKUP($B70,Данные!$A$2:$W$1215,8,FALSE)</f>
        <v>Samsung LM281</v>
      </c>
      <c r="H70" s="67" t="str">
        <f>VLOOKUP($B70,Данные!$A$2:$W$1215,14,FALSE)</f>
        <v>Экструдированный алюминиевый профиль (анодированный), прозрачное минеральное стекло**</v>
      </c>
      <c r="I70" s="67" t="str">
        <f>VLOOKUP($B70,Данные!$A$2:$W$1215,4,FALSE)</f>
        <v>176-264В AС</v>
      </c>
      <c r="J70" s="67">
        <f>VLOOKUP($B70,Данные!$A$2:$W$1215,5,FALSE)</f>
        <v>0.95</v>
      </c>
      <c r="K70" s="67" t="str">
        <f>VLOOKUP($B70,Данные!$A$2:$W$1215,15,FALSE)</f>
        <v xml:space="preserve"> -60°...+50° С</v>
      </c>
      <c r="L70" s="307" t="str">
        <f>VLOOKUP($B70,Данные!$A$2:$W$1215,16,FALSE)</f>
        <v>100 000 ч</v>
      </c>
      <c r="M70" s="307" t="str">
        <f>VLOOKUP($B70,Данные!A:AB,10,FALSE)</f>
        <v>685х100х200</v>
      </c>
      <c r="N70" s="307" t="str">
        <f>VLOOKUP($B70,Данные!A:AB,11,FALSE)</f>
        <v>620x220x110</v>
      </c>
      <c r="O70" s="307">
        <f>VLOOKUP($B70,Данные!A:AB,12,FALSE)</f>
        <v>2700</v>
      </c>
      <c r="P70" s="307">
        <f>VLOOKUP($B70,Данные!A:AB,13,FALSE)</f>
        <v>3000</v>
      </c>
      <c r="Q70" s="89">
        <f>VLOOKUP($B70,Данные!$A$2:$W$1215,9,FALSE)</f>
        <v>336</v>
      </c>
      <c r="R70" s="32">
        <f>VLOOKUP($B70,Данные!$A$2:$W$1215,2,FALSE)</f>
        <v>124</v>
      </c>
      <c r="S70" s="42">
        <f>VLOOKUP($B70,Данные!$A$2:$W$1215,3,FALSE)</f>
        <v>19840</v>
      </c>
      <c r="T70" s="96">
        <f t="shared" si="1"/>
        <v>160</v>
      </c>
      <c r="U70" s="86" t="str">
        <f>VLOOKUP($B70,Данные!$A$2:$W$1215,17,FALSE)</f>
        <v>5000К 4000К* 3000К*</v>
      </c>
      <c r="V70" s="86">
        <f>VLOOKUP($B70,Данные!$A$2:$W$1215,7,FALSE)</f>
        <v>67</v>
      </c>
      <c r="W70" s="99" t="str">
        <f>VLOOKUP($B70,Данные!$A$2:$W$1215,18,FALSE)</f>
        <v>5 лет</v>
      </c>
      <c r="X70" s="33"/>
      <c r="Y70" s="113">
        <f>VLOOKUP($B70,Данные!$A$2:$X$1215,24,FALSE)</f>
        <v>8340</v>
      </c>
      <c r="Z70" s="70"/>
    </row>
    <row r="71" spans="1:30" s="5" customFormat="1" ht="71.25" customHeight="1">
      <c r="A71" s="558"/>
      <c r="B71" s="144" t="s">
        <v>526</v>
      </c>
      <c r="C71" s="168">
        <v>10491</v>
      </c>
      <c r="D71" s="533"/>
      <c r="E71" s="555"/>
      <c r="F71" s="382" t="str">
        <f>VLOOKUP($B71,Данные!$A$2:$W$1215,6,FALSE)</f>
        <v>Л (полуширокая)</v>
      </c>
      <c r="G71" s="382" t="str">
        <f>VLOOKUP($B71,Данные!$A$2:$W$1215,8,FALSE)</f>
        <v>Samsung LM281</v>
      </c>
      <c r="H71" s="382" t="str">
        <f>VLOOKUP($B71,Данные!$A$2:$W$1215,14,FALSE)</f>
        <v>Экструдированный алюминиевый профиль (анодированный), прозрачное минеральное стекло**</v>
      </c>
      <c r="I71" s="382" t="str">
        <f>VLOOKUP($B71,Данные!$A$2:$W$1215,4,FALSE)</f>
        <v>176-264В AС</v>
      </c>
      <c r="J71" s="382">
        <f>VLOOKUP($B71,Данные!$A$2:$W$1215,5,FALSE)</f>
        <v>0.95</v>
      </c>
      <c r="K71" s="382" t="str">
        <f>VLOOKUP($B71,Данные!$A$2:$W$1215,15,FALSE)</f>
        <v xml:space="preserve"> -60°...+50° С</v>
      </c>
      <c r="L71" s="385" t="str">
        <f>VLOOKUP($B71,Данные!$A$2:$W$1215,16,FALSE)</f>
        <v>100 000 ч</v>
      </c>
      <c r="M71" s="385" t="str">
        <f>VLOOKUP($B71,Данные!A:AB,10,FALSE)</f>
        <v>930х100х270</v>
      </c>
      <c r="N71" s="385" t="str">
        <f>VLOOKUP($B71,Данные!A:AB,11,FALSE)</f>
        <v>950x350x110</v>
      </c>
      <c r="O71" s="385">
        <f>VLOOKUP($B71,Данные!A:AB,12,FALSE)</f>
        <v>3200</v>
      </c>
      <c r="P71" s="385">
        <f>VLOOKUP($B71,Данные!A:AB,13,FALSE)</f>
        <v>3500</v>
      </c>
      <c r="Q71" s="89">
        <f>VLOOKUP($B71,Данные!$A$2:$W$1215,9,FALSE)</f>
        <v>432</v>
      </c>
      <c r="R71" s="32">
        <f>VLOOKUP($B71,Данные!$A$2:$W$1215,2,FALSE)</f>
        <v>160</v>
      </c>
      <c r="S71" s="380">
        <f>VLOOKUP($B71,Данные!$A$2:$W$1215,3,FALSE)</f>
        <v>25600</v>
      </c>
      <c r="T71" s="96">
        <f>S71/R71</f>
        <v>160</v>
      </c>
      <c r="U71" s="86" t="str">
        <f>VLOOKUP($B71,Данные!$A$2:$W$1215,17,FALSE)</f>
        <v>5000К 4000К* 3000К*</v>
      </c>
      <c r="V71" s="86">
        <f>VLOOKUP($B71,Данные!$A$2:$W$1215,7,FALSE)</f>
        <v>67</v>
      </c>
      <c r="W71" s="99" t="str">
        <f>VLOOKUP($B71,Данные!$A$2:$W$1215,18,FALSE)</f>
        <v>5 лет</v>
      </c>
      <c r="X71" s="386"/>
      <c r="Y71" s="113">
        <f>VLOOKUP($B71,Данные!$A$2:$X$1215,24,FALSE)</f>
        <v>11485</v>
      </c>
      <c r="Z71" s="70"/>
    </row>
    <row r="72" spans="1:30" s="5" customFormat="1" ht="71.25" customHeight="1" thickBot="1">
      <c r="A72" s="559"/>
      <c r="B72" s="15" t="s">
        <v>59</v>
      </c>
      <c r="C72" s="166">
        <f>VLOOKUP(B72,Данные!A:AB,28,FALSE)</f>
        <v>1050</v>
      </c>
      <c r="D72" s="534"/>
      <c r="E72" s="556"/>
      <c r="F72" s="68" t="str">
        <f>VLOOKUP($B72,Данные!$A$2:$W$1215,6,FALSE)</f>
        <v>Л (полуширокая)</v>
      </c>
      <c r="G72" s="68" t="str">
        <f>VLOOKUP($B72,Данные!$A$2:$W$1215,8,FALSE)</f>
        <v>Samsung LM281</v>
      </c>
      <c r="H72" s="68" t="str">
        <f>VLOOKUP($B72,Данные!$A$2:$W$1215,14,FALSE)</f>
        <v>Экструдированный алюминиевый профиль (анодированный), прозрачное минеральное стекло**</v>
      </c>
      <c r="I72" s="68" t="str">
        <f>VLOOKUP($B72,Данные!$A$2:$W$1215,4,FALSE)</f>
        <v>176-264В AС</v>
      </c>
      <c r="J72" s="68">
        <f>VLOOKUP($B72,Данные!$A$2:$W$1215,5,FALSE)</f>
        <v>0.95</v>
      </c>
      <c r="K72" s="68" t="str">
        <f>VLOOKUP($B72,Данные!$A$2:$W$1215,15,FALSE)</f>
        <v xml:space="preserve"> -60°...+50° С</v>
      </c>
      <c r="L72" s="308" t="str">
        <f>VLOOKUP($B72,Данные!$A$2:$W$1215,16,FALSE)</f>
        <v>100 000 ч</v>
      </c>
      <c r="M72" s="308" t="str">
        <f>VLOOKUP($B72,Данные!A:AB,10,FALSE)</f>
        <v>1030х100х300</v>
      </c>
      <c r="N72" s="308" t="str">
        <f>VLOOKUP($B72,Данные!A:AB,11,FALSE)</f>
        <v>950x350x110</v>
      </c>
      <c r="O72" s="308">
        <f>VLOOKUP($B72,Данные!A:AB,12,FALSE)</f>
        <v>3600</v>
      </c>
      <c r="P72" s="308">
        <f>VLOOKUP($B72,Данные!A:AB,13,FALSE)</f>
        <v>4150</v>
      </c>
      <c r="Q72" s="90">
        <f>VLOOKUP($B72,Данные!$A$2:$W$1215,9,FALSE)</f>
        <v>528</v>
      </c>
      <c r="R72" s="69">
        <f>VLOOKUP($B72,Данные!$A$2:$W$1215,2,FALSE)</f>
        <v>192</v>
      </c>
      <c r="S72" s="41">
        <f>VLOOKUP($B72,Данные!$A$2:$W$1215,3,FALSE)</f>
        <v>30720</v>
      </c>
      <c r="T72" s="97">
        <f t="shared" si="1"/>
        <v>160</v>
      </c>
      <c r="U72" s="87" t="str">
        <f>VLOOKUP($B72,Данные!$A$2:$W$1215,17,FALSE)</f>
        <v>5000К 4000К* 3000К*</v>
      </c>
      <c r="V72" s="87">
        <f>VLOOKUP($B72,Данные!$A$2:$W$1215,7,FALSE)</f>
        <v>67</v>
      </c>
      <c r="W72" s="100" t="str">
        <f>VLOOKUP($B72,Данные!$A$2:$W$1215,18,FALSE)</f>
        <v>5 лет</v>
      </c>
      <c r="X72" s="44"/>
      <c r="Y72" s="114">
        <f>VLOOKUP($B72,Данные!$A$2:$X$1215,24,FALSE)</f>
        <v>12270</v>
      </c>
    </row>
    <row r="73" spans="1:30" s="5" customFormat="1" ht="140.1" customHeight="1">
      <c r="A73" s="539"/>
      <c r="B73" s="11" t="s">
        <v>60</v>
      </c>
      <c r="C73" s="169">
        <f>VLOOKUP(B73,Данные!A:AB,28,FALSE)</f>
        <v>1051</v>
      </c>
      <c r="D73" s="532" t="s">
        <v>167</v>
      </c>
      <c r="E73" s="535" t="s">
        <v>169</v>
      </c>
      <c r="F73" s="79" t="str">
        <f>VLOOKUP($B73,Данные!$A$2:$W$1215,6,FALSE)</f>
        <v>Л (полуширокая)</v>
      </c>
      <c r="G73" s="66" t="str">
        <f>VLOOKUP($B73,Данные!$A$2:$W$1215,8,FALSE)</f>
        <v>Samsung LM281</v>
      </c>
      <c r="H73" s="66" t="str">
        <f>VLOOKUP($B73,Данные!$A$2:$W$1215,14,FALSE)</f>
        <v>Экструдированный алюминиевый профиль (анодированный), прозрачное минеральное стекло**</v>
      </c>
      <c r="I73" s="66" t="str">
        <f>VLOOKUP($B73,Данные!$A$2:$W$1215,4,FALSE)</f>
        <v>176-264В AС</v>
      </c>
      <c r="J73" s="66">
        <f>VLOOKUP($B73,Данные!$A$2:$W$1215,5,FALSE)</f>
        <v>0.95</v>
      </c>
      <c r="K73" s="66" t="str">
        <f>VLOOKUP($B73,Данные!$A$2:$W$1215,15,FALSE)</f>
        <v xml:space="preserve"> -60°...+50° С</v>
      </c>
      <c r="L73" s="22" t="str">
        <f>VLOOKUP($B73,Данные!$A$2:$W$1215,16,FALSE)</f>
        <v>100 000 ч</v>
      </c>
      <c r="M73" s="22" t="str">
        <f>VLOOKUP($B73,Данные!A:AB,10,FALSE)</f>
        <v>600х210х175</v>
      </c>
      <c r="N73" s="22" t="str">
        <f>VLOOKUP($B73,Данные!A:AB,11,FALSE)</f>
        <v>540x450x250</v>
      </c>
      <c r="O73" s="22">
        <f>VLOOKUP($B73,Данные!A:AB,12,FALSE)</f>
        <v>4600</v>
      </c>
      <c r="P73" s="22">
        <f>VLOOKUP($B73,Данные!A:AB,13,FALSE)</f>
        <v>5000</v>
      </c>
      <c r="Q73" s="88">
        <f>VLOOKUP($B73,Данные!$A$2:$W$1215,9,FALSE)</f>
        <v>528</v>
      </c>
      <c r="R73" s="31">
        <f>VLOOKUP($B73,Данные!$A$2:$W$1215,2,FALSE)</f>
        <v>192</v>
      </c>
      <c r="S73" s="40">
        <f>VLOOKUP($B73,Данные!$A$2:$W$1215,3,FALSE)</f>
        <v>30720</v>
      </c>
      <c r="T73" s="95">
        <f t="shared" si="1"/>
        <v>160</v>
      </c>
      <c r="U73" s="85" t="str">
        <f>VLOOKUP($B73,Данные!$A$2:$W$1215,17,FALSE)</f>
        <v>5000К 4000К* 3000К*</v>
      </c>
      <c r="V73" s="85">
        <f>VLOOKUP($B73,Данные!$A$2:$W$1215,7,FALSE)</f>
        <v>67</v>
      </c>
      <c r="W73" s="98" t="str">
        <f>VLOOKUP($B73,Данные!$A$2:$W$1215,18,FALSE)</f>
        <v>5 лет</v>
      </c>
      <c r="X73" s="43"/>
      <c r="Y73" s="112">
        <f>VLOOKUP($B73,Данные!$A$2:$X$1215,24,FALSE)</f>
        <v>15730</v>
      </c>
    </row>
    <row r="74" spans="1:30" s="5" customFormat="1" ht="140.1" customHeight="1" thickBot="1">
      <c r="A74" s="541"/>
      <c r="B74" s="16" t="s">
        <v>61</v>
      </c>
      <c r="C74" s="170">
        <f>VLOOKUP(B74,Данные!A:AB,28,FALSE)</f>
        <v>1052</v>
      </c>
      <c r="D74" s="534"/>
      <c r="E74" s="537" t="str">
        <f>CONCATENATE(CONCATENATE($F$4,": ",$F74,CHAR(10),$G$4,": ",$G74,CHAR(10),$H$4,": ",$H74,CHAR(10),$I$4,": ",$I74,CHAR(10),$J$4,": ",$J74,CHAR(10),$K$4,": ",$K74,CHAR(10),$L$4,": ",$L74,CHAR(10)),CONCATENATE($M$4,": ",$M74,CHAR(10),$O$4,": ",$O74))</f>
        <v>КСС: Л (полуширокая)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100 000 ч
Размер без упаковки, мм: 685х210х200
Масса без упаковки, г: 5350</v>
      </c>
      <c r="F74" s="139" t="str">
        <f>VLOOKUP($B74,Данные!$A$2:$W$1215,6,FALSE)</f>
        <v>Л (полуширокая)</v>
      </c>
      <c r="G74" s="139" t="str">
        <f>VLOOKUP($B74,Данные!$A$2:$W$1215,8,FALSE)</f>
        <v>Samsung LM281</v>
      </c>
      <c r="H74" s="139" t="str">
        <f>VLOOKUP($B74,Данные!$A$2:$W$1215,14,FALSE)</f>
        <v>Экструдированный алюминиевый профиль (анодированный), прозрачное минеральное стекло**</v>
      </c>
      <c r="I74" s="139" t="str">
        <f>VLOOKUP($B74,Данные!$A$2:$W$1215,4,FALSE)</f>
        <v>176-264В AС</v>
      </c>
      <c r="J74" s="139">
        <f>VLOOKUP($B74,Данные!$A$2:$W$1215,5,FALSE)</f>
        <v>0.95</v>
      </c>
      <c r="K74" s="139" t="str">
        <f>VLOOKUP($B74,Данные!$A$2:$W$1215,15,FALSE)</f>
        <v xml:space="preserve"> -60°...+50° С</v>
      </c>
      <c r="L74" s="308" t="str">
        <f>VLOOKUP($B74,Данные!$A$2:$W$1215,16,FALSE)</f>
        <v>100 000 ч</v>
      </c>
      <c r="M74" s="308" t="str">
        <f>VLOOKUP($B74,Данные!A:AB,10,FALSE)</f>
        <v>685х210х200</v>
      </c>
      <c r="N74" s="308" t="str">
        <f>VLOOKUP($B74,Данные!A:AB,11,FALSE)</f>
        <v>600x220x220</v>
      </c>
      <c r="O74" s="308">
        <f>VLOOKUP($B74,Данные!A:AB,12,FALSE)</f>
        <v>5350</v>
      </c>
      <c r="P74" s="308">
        <f>VLOOKUP($B74,Данные!A:AB,13,FALSE)</f>
        <v>6000</v>
      </c>
      <c r="Q74" s="90">
        <f>VLOOKUP($B74,Данные!$A$2:$W$1215,9,FALSE)</f>
        <v>672</v>
      </c>
      <c r="R74" s="69">
        <f>VLOOKUP($B74,Данные!$A$2:$W$1215,2,FALSE)</f>
        <v>248</v>
      </c>
      <c r="S74" s="41">
        <f>VLOOKUP($B74,Данные!$A$2:$W$1215,3,FALSE)</f>
        <v>39680</v>
      </c>
      <c r="T74" s="97">
        <f t="shared" si="1"/>
        <v>160</v>
      </c>
      <c r="U74" s="87" t="str">
        <f>VLOOKUP($B74,Данные!$A$2:$W$1215,17,FALSE)</f>
        <v>5000К 4000К* 3000К*</v>
      </c>
      <c r="V74" s="87">
        <f>VLOOKUP($B74,Данные!$A$2:$W$1215,7,FALSE)</f>
        <v>67</v>
      </c>
      <c r="W74" s="100" t="str">
        <f>VLOOKUP($B74,Данные!$A$2:$W$1215,18,FALSE)</f>
        <v>5 лет</v>
      </c>
      <c r="X74" s="44"/>
      <c r="Y74" s="114">
        <f>VLOOKUP($B74,Данные!$A$2:$X$1215,24,FALSE)</f>
        <v>16675</v>
      </c>
    </row>
    <row r="75" spans="1:30" s="5" customFormat="1" ht="42" customHeight="1" thickBot="1">
      <c r="A75" s="554" t="s">
        <v>550</v>
      </c>
      <c r="B75" s="554"/>
      <c r="C75" s="554"/>
      <c r="D75" s="554"/>
      <c r="E75" s="554"/>
      <c r="F75" s="554"/>
      <c r="G75" s="554"/>
      <c r="H75" s="554"/>
      <c r="I75" s="554"/>
      <c r="J75" s="554"/>
      <c r="K75" s="554"/>
      <c r="L75" s="554"/>
      <c r="M75" s="554"/>
      <c r="N75" s="554"/>
      <c r="O75" s="554"/>
      <c r="P75" s="554"/>
      <c r="Q75" s="554"/>
      <c r="R75" s="554"/>
      <c r="S75" s="554"/>
      <c r="T75" s="554"/>
      <c r="U75" s="554"/>
      <c r="V75" s="554"/>
      <c r="W75" s="554"/>
      <c r="X75" s="554"/>
      <c r="Y75" s="407"/>
    </row>
    <row r="76" spans="1:30" s="5" customFormat="1" ht="270" customHeight="1">
      <c r="A76" s="408"/>
      <c r="B76" s="11" t="s">
        <v>548</v>
      </c>
      <c r="C76" s="169"/>
      <c r="D76" s="532" t="s">
        <v>167</v>
      </c>
      <c r="E76" s="535" t="s">
        <v>551</v>
      </c>
      <c r="F76" s="79" t="str">
        <f>VLOOKUP($B76,Данные!$A$2:$W$1215,6,FALSE)</f>
        <v>Д (косинусная)</v>
      </c>
      <c r="G76" s="402" t="str">
        <f>VLOOKUP($B76,Данные!$A$2:$W$1215,8,FALSE)</f>
        <v>Samsung LM281</v>
      </c>
      <c r="H76" s="402" t="str">
        <f>VLOOKUP($B76,Данные!$A$2:$W$1215,14,FALSE)</f>
        <v>Экструдированный алюминиевый профиль (анодированный), прозрачное минеральное стекло**</v>
      </c>
      <c r="I76" s="402" t="str">
        <f>VLOOKUP($B76,Данные!$A$2:$W$1215,4,FALSE)</f>
        <v>176-264В AС</v>
      </c>
      <c r="J76" s="402">
        <f>VLOOKUP($B76,Данные!$A$2:$W$1215,5,FALSE)</f>
        <v>1</v>
      </c>
      <c r="K76" s="402" t="str">
        <f>VLOOKUP($B76,Данные!$A$2:$W$1215,15,FALSE)</f>
        <v xml:space="preserve"> -60°...+50° С</v>
      </c>
      <c r="L76" s="22" t="str">
        <f>VLOOKUP($B76,Данные!$A$2:$W$1215,16,FALSE)</f>
        <v>100 000 ч</v>
      </c>
      <c r="M76" s="22" t="str">
        <f>VLOOKUP($B76,Данные!A:AB,10,FALSE)</f>
        <v>600х550х180</v>
      </c>
      <c r="N76" s="22" t="e">
        <f>VLOOKUP($B76,Данные!A:AB,11,FALSE)</f>
        <v>#N/A</v>
      </c>
      <c r="O76" s="22" t="e">
        <f>VLOOKUP($B76,Данные!A:AB,12,FALSE)</f>
        <v>#N/A</v>
      </c>
      <c r="P76" s="22" t="e">
        <f>VLOOKUP($B76,Данные!A:AB,13,FALSE)</f>
        <v>#N/A</v>
      </c>
      <c r="Q76" s="88">
        <f>VLOOKUP($B76,Данные!$A$2:$W$1215,9,FALSE)</f>
        <v>396</v>
      </c>
      <c r="R76" s="31">
        <f>VLOOKUP($B76,Данные!$A$2:$W$1215,2,FALSE)</f>
        <v>144</v>
      </c>
      <c r="S76" s="401">
        <f>VLOOKUP($B76,Данные!$A$2:$W$1215,3,FALSE)</f>
        <v>23040</v>
      </c>
      <c r="T76" s="95">
        <f t="shared" ref="T76:T77" si="2">S76/R76</f>
        <v>160</v>
      </c>
      <c r="U76" s="85" t="str">
        <f>VLOOKUP($B76,Данные!$A$2:$W$1215,17,FALSE)</f>
        <v>5000К 4000К* 3000К*</v>
      </c>
      <c r="V76" s="85">
        <f>VLOOKUP($B76,Данные!$A$2:$W$1215,7,FALSE)</f>
        <v>67</v>
      </c>
      <c r="W76" s="98" t="str">
        <f>VLOOKUP($B76,Данные!$A$2:$W$1215,18,FALSE)</f>
        <v>5 лет</v>
      </c>
      <c r="X76" s="404"/>
      <c r="Y76" s="112">
        <f>VLOOKUP($B76,Данные!$A$2:$X$1215,24,FALSE)</f>
        <v>12745</v>
      </c>
    </row>
    <row r="77" spans="1:30" s="5" customFormat="1" ht="278.25" customHeight="1" thickBot="1">
      <c r="A77" s="408"/>
      <c r="B77" s="16" t="s">
        <v>549</v>
      </c>
      <c r="C77" s="170"/>
      <c r="D77" s="534"/>
      <c r="E77" s="537" t="e">
        <f>CONCATENATE(CONCATENATE($F$4,": ",$F77,CHAR(10),$G$4,": ",$G77,CHAR(10),$H$4,": ",$H77,CHAR(10),$I$4,": ",$I77,CHAR(10),$J$4,": ",$J77,CHAR(10),$K$4,": ",$K77,CHAR(10),$L$4,": ",$L77,CHAR(10)),CONCATENATE($M$4,": ",$M77,CHAR(10),$O$4,": ",$O77))</f>
        <v>#N/A</v>
      </c>
      <c r="F77" s="403" t="str">
        <f>VLOOKUP($B77,Данные!$A$2:$W$1215,6,FALSE)</f>
        <v>Д (косинусная)</v>
      </c>
      <c r="G77" s="403" t="str">
        <f>VLOOKUP($B77,Данные!$A$2:$W$1215,8,FALSE)</f>
        <v>Samsung LM281</v>
      </c>
      <c r="H77" s="403" t="str">
        <f>VLOOKUP($B77,Данные!$A$2:$W$1215,14,FALSE)</f>
        <v>Экструдированный алюминиевый профиль (анодированный), прозрачное минеральное стекло**</v>
      </c>
      <c r="I77" s="403" t="str">
        <f>VLOOKUP($B77,Данные!$A$2:$W$1215,4,FALSE)</f>
        <v>176-264В AС</v>
      </c>
      <c r="J77" s="403">
        <f>VLOOKUP($B77,Данные!$A$2:$W$1215,5,FALSE)</f>
        <v>1</v>
      </c>
      <c r="K77" s="403" t="str">
        <f>VLOOKUP($B77,Данные!$A$2:$W$1215,15,FALSE)</f>
        <v xml:space="preserve"> -60°...+50° С</v>
      </c>
      <c r="L77" s="400" t="str">
        <f>VLOOKUP($B77,Данные!$A$2:$W$1215,16,FALSE)</f>
        <v>100 000 ч</v>
      </c>
      <c r="M77" s="400" t="str">
        <f>VLOOKUP($B77,Данные!A:AB,10,FALSE)</f>
        <v>740х850х180</v>
      </c>
      <c r="N77" s="400" t="e">
        <f>VLOOKUP($B77,Данные!A:AB,11,FALSE)</f>
        <v>#N/A</v>
      </c>
      <c r="O77" s="400" t="e">
        <f>VLOOKUP($B77,Данные!A:AB,12,FALSE)</f>
        <v>#N/A</v>
      </c>
      <c r="P77" s="400" t="e">
        <f>VLOOKUP($B77,Данные!A:AB,13,FALSE)</f>
        <v>#N/A</v>
      </c>
      <c r="Q77" s="90">
        <f>VLOOKUP($B77,Данные!$A$2:$W$1215,9,FALSE)</f>
        <v>1008</v>
      </c>
      <c r="R77" s="69">
        <f>VLOOKUP($B77,Данные!$A$2:$W$1215,2,FALSE)</f>
        <v>372</v>
      </c>
      <c r="S77" s="399">
        <f>VLOOKUP($B77,Данные!$A$2:$W$1215,3,FALSE)</f>
        <v>59520</v>
      </c>
      <c r="T77" s="97">
        <f t="shared" si="2"/>
        <v>160</v>
      </c>
      <c r="U77" s="87" t="str">
        <f>VLOOKUP($B77,Данные!$A$2:$W$1215,17,FALSE)</f>
        <v>5000К 4000К* 3000К*</v>
      </c>
      <c r="V77" s="87">
        <f>VLOOKUP($B77,Данные!$A$2:$W$1215,7,FALSE)</f>
        <v>67</v>
      </c>
      <c r="W77" s="100" t="str">
        <f>VLOOKUP($B77,Данные!$A$2:$W$1215,18,FALSE)</f>
        <v>5 лет</v>
      </c>
      <c r="X77" s="405"/>
      <c r="Y77" s="114">
        <f>VLOOKUP($B77,Данные!$A$2:$X$1215,24,FALSE)</f>
        <v>25955</v>
      </c>
    </row>
    <row r="78" spans="1:30" s="5" customFormat="1" ht="200.1" customHeight="1">
      <c r="A78" s="524" t="s">
        <v>506</v>
      </c>
      <c r="B78" s="525"/>
      <c r="C78" s="525"/>
      <c r="D78" s="525"/>
      <c r="E78" s="525"/>
      <c r="F78" s="525"/>
      <c r="G78" s="525"/>
      <c r="H78" s="525"/>
      <c r="I78" s="525"/>
      <c r="J78" s="525"/>
      <c r="K78" s="525"/>
      <c r="L78" s="525"/>
      <c r="M78" s="525"/>
      <c r="N78" s="525"/>
      <c r="O78" s="525"/>
      <c r="P78" s="525"/>
      <c r="Q78" s="525"/>
      <c r="R78" s="525"/>
      <c r="S78" s="525"/>
      <c r="T78" s="525"/>
      <c r="U78" s="525"/>
      <c r="V78" s="525"/>
      <c r="W78" s="525"/>
      <c r="X78" s="525"/>
      <c r="Y78" s="525"/>
      <c r="Z78" s="7"/>
      <c r="AA78" s="7"/>
      <c r="AB78" s="7"/>
      <c r="AC78" s="7"/>
      <c r="AD78" s="7"/>
    </row>
    <row r="97" spans="21:21">
      <c r="U97" s="2"/>
    </row>
  </sheetData>
  <mergeCells count="51">
    <mergeCell ref="A1:B1"/>
    <mergeCell ref="C1:Y1"/>
    <mergeCell ref="A75:X75"/>
    <mergeCell ref="D76:D77"/>
    <mergeCell ref="E76:E77"/>
    <mergeCell ref="D66:D72"/>
    <mergeCell ref="E66:E72"/>
    <mergeCell ref="A73:A74"/>
    <mergeCell ref="D73:D74"/>
    <mergeCell ref="E73:E74"/>
    <mergeCell ref="A66:A72"/>
    <mergeCell ref="D35:D40"/>
    <mergeCell ref="E35:E40"/>
    <mergeCell ref="C3:C4"/>
    <mergeCell ref="E59:E64"/>
    <mergeCell ref="A47:A52"/>
    <mergeCell ref="D53:D58"/>
    <mergeCell ref="E53:E58"/>
    <mergeCell ref="D23:D28"/>
    <mergeCell ref="E23:E28"/>
    <mergeCell ref="A35:A40"/>
    <mergeCell ref="D47:D52"/>
    <mergeCell ref="E47:E52"/>
    <mergeCell ref="A41:A46"/>
    <mergeCell ref="D41:D46"/>
    <mergeCell ref="E41:E46"/>
    <mergeCell ref="A2:Y2"/>
    <mergeCell ref="A5:A10"/>
    <mergeCell ref="D5:D10"/>
    <mergeCell ref="E5:E10"/>
    <mergeCell ref="A3:A4"/>
    <mergeCell ref="B3:B4"/>
    <mergeCell ref="D3:D4"/>
    <mergeCell ref="W3:W4"/>
    <mergeCell ref="X3:X4"/>
    <mergeCell ref="A78:Y78"/>
    <mergeCell ref="E3:V3"/>
    <mergeCell ref="A11:A16"/>
    <mergeCell ref="D11:D16"/>
    <mergeCell ref="E11:E16"/>
    <mergeCell ref="A17:A22"/>
    <mergeCell ref="A29:A34"/>
    <mergeCell ref="D29:D34"/>
    <mergeCell ref="E29:E34"/>
    <mergeCell ref="A59:A64"/>
    <mergeCell ref="D59:D64"/>
    <mergeCell ref="D17:D22"/>
    <mergeCell ref="E17:E22"/>
    <mergeCell ref="A53:A58"/>
    <mergeCell ref="A23:A28"/>
    <mergeCell ref="A65:Y65"/>
  </mergeCells>
  <pageMargins left="0.25" right="0.25" top="0.75" bottom="0.75" header="0.3" footer="0.3"/>
  <pageSetup paperSize="9" scale="31" fitToHeight="0" orientation="landscape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5C5FF"/>
    <outlinePr summaryBelow="0" summaryRight="0"/>
    <pageSetUpPr fitToPage="1"/>
  </sheetPr>
  <dimension ref="A1:Z13"/>
  <sheetViews>
    <sheetView view="pageBreakPreview" zoomScale="60" zoomScaleNormal="65" workbookViewId="0">
      <pane xSplit="2" ySplit="4" topLeftCell="N5" activePane="bottomRight" state="frozen"/>
      <selection activeCell="E28" sqref="E28"/>
      <selection pane="topRight" activeCell="E28" sqref="E28"/>
      <selection pane="bottomLeft" activeCell="E28" sqref="E28"/>
      <selection pane="bottomRight" activeCell="Y1" sqref="Y1:Z1048576"/>
    </sheetView>
  </sheetViews>
  <sheetFormatPr defaultColWidth="9.140625" defaultRowHeight="14.25" outlineLevelCol="1"/>
  <cols>
    <col min="1" max="1" width="65.7109375" style="5" customWidth="1"/>
    <col min="2" max="2" width="32.7109375" style="92" customWidth="1"/>
    <col min="3" max="3" width="20.42578125" style="92" customWidth="1"/>
    <col min="4" max="4" width="25.7109375" style="5" customWidth="1"/>
    <col min="5" max="5" width="40.7109375" style="5" customWidth="1"/>
    <col min="6" max="6" width="14" style="5" customWidth="1" outlineLevel="1"/>
    <col min="7" max="7" width="10.85546875" style="5" customWidth="1" outlineLevel="1"/>
    <col min="8" max="8" width="18.42578125" style="5" customWidth="1" outlineLevel="1"/>
    <col min="9" max="9" width="13.140625" style="5" customWidth="1" outlineLevel="1"/>
    <col min="10" max="10" width="11.7109375" style="5" customWidth="1" outlineLevel="1"/>
    <col min="11" max="11" width="23.140625" style="5" customWidth="1" outlineLevel="1"/>
    <col min="12" max="12" width="17.28515625" style="5" customWidth="1" outlineLevel="1"/>
    <col min="13" max="13" width="27.5703125" style="6" customWidth="1" outlineLevel="1"/>
    <col min="14" max="14" width="19" style="5" customWidth="1" outlineLevel="1"/>
    <col min="15" max="15" width="13.85546875" style="5" customWidth="1" outlineLevel="1"/>
    <col min="16" max="16" width="22.5703125" style="5" customWidth="1" outlineLevel="1"/>
    <col min="17" max="17" width="12.7109375" style="5" customWidth="1"/>
    <col min="18" max="18" width="14.7109375" style="5" customWidth="1"/>
    <col min="19" max="19" width="11.140625" style="5" customWidth="1"/>
    <col min="20" max="20" width="12.7109375" style="5" customWidth="1"/>
    <col min="21" max="21" width="13.7109375" style="5" customWidth="1"/>
    <col min="22" max="22" width="12.5703125" style="5" customWidth="1"/>
    <col min="23" max="23" width="14.7109375" style="5" customWidth="1"/>
    <col min="24" max="24" width="14.28515625" style="5" customWidth="1"/>
    <col min="25" max="25" width="15.7109375" style="5" customWidth="1"/>
    <col min="26" max="16384" width="9.140625" style="5"/>
  </cols>
  <sheetData>
    <row r="1" spans="1:26" ht="30" customHeight="1">
      <c r="A1" s="623" t="s">
        <v>606</v>
      </c>
      <c r="B1" s="624"/>
      <c r="C1" s="614"/>
      <c r="D1" s="614"/>
      <c r="E1" s="614"/>
      <c r="F1" s="614"/>
      <c r="G1" s="614"/>
      <c r="H1" s="614"/>
      <c r="I1" s="614"/>
      <c r="J1" s="614"/>
      <c r="K1" s="614"/>
      <c r="L1" s="614"/>
      <c r="M1" s="614"/>
      <c r="N1" s="614"/>
      <c r="O1" s="614"/>
      <c r="P1" s="614"/>
      <c r="Q1" s="614"/>
      <c r="R1" s="614"/>
      <c r="S1" s="614"/>
      <c r="T1" s="614"/>
      <c r="U1" s="614"/>
      <c r="V1" s="614"/>
      <c r="W1" s="614"/>
      <c r="X1" s="614"/>
    </row>
    <row r="2" spans="1:26" ht="30" customHeight="1">
      <c r="A2" s="625" t="s">
        <v>502</v>
      </c>
      <c r="B2" s="625"/>
      <c r="C2" s="625"/>
      <c r="D2" s="625"/>
      <c r="E2" s="625"/>
      <c r="F2" s="625"/>
      <c r="G2" s="625"/>
      <c r="H2" s="625"/>
      <c r="I2" s="625"/>
      <c r="J2" s="625"/>
      <c r="K2" s="625"/>
      <c r="L2" s="625"/>
      <c r="M2" s="625"/>
      <c r="N2" s="625"/>
      <c r="O2" s="625"/>
      <c r="P2" s="625"/>
      <c r="Q2" s="625"/>
      <c r="R2" s="625"/>
      <c r="S2" s="625"/>
      <c r="T2" s="625"/>
      <c r="U2" s="625"/>
      <c r="V2" s="625"/>
      <c r="W2" s="625"/>
      <c r="X2" s="625"/>
      <c r="Y2" s="625"/>
    </row>
    <row r="3" spans="1:26" s="101" customFormat="1" ht="24.95" customHeight="1">
      <c r="A3" s="547" t="s">
        <v>0</v>
      </c>
      <c r="B3" s="547" t="s">
        <v>1</v>
      </c>
      <c r="C3" s="547" t="s">
        <v>239</v>
      </c>
      <c r="D3" s="547" t="s">
        <v>4</v>
      </c>
      <c r="E3" s="526" t="s">
        <v>9</v>
      </c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  <c r="Q3" s="527"/>
      <c r="R3" s="527"/>
      <c r="S3" s="527"/>
      <c r="T3" s="527"/>
      <c r="U3" s="527"/>
      <c r="V3" s="528"/>
      <c r="W3" s="549" t="s">
        <v>3</v>
      </c>
      <c r="X3" s="549" t="s">
        <v>163</v>
      </c>
      <c r="Y3" s="523"/>
      <c r="Z3" s="9"/>
    </row>
    <row r="4" spans="1:26" s="101" customFormat="1" ht="78.75" customHeight="1" thickBot="1">
      <c r="A4" s="548"/>
      <c r="B4" s="548"/>
      <c r="C4" s="548"/>
      <c r="D4" s="548"/>
      <c r="E4" s="372" t="s">
        <v>18</v>
      </c>
      <c r="F4" s="372" t="s">
        <v>13</v>
      </c>
      <c r="G4" s="372" t="s">
        <v>5</v>
      </c>
      <c r="H4" s="372" t="s">
        <v>6</v>
      </c>
      <c r="I4" s="372" t="s">
        <v>12</v>
      </c>
      <c r="J4" s="372" t="s">
        <v>11</v>
      </c>
      <c r="K4" s="372" t="s">
        <v>10</v>
      </c>
      <c r="L4" s="372" t="s">
        <v>8</v>
      </c>
      <c r="M4" s="372" t="s">
        <v>469</v>
      </c>
      <c r="N4" s="372" t="s">
        <v>470</v>
      </c>
      <c r="O4" s="372" t="s">
        <v>471</v>
      </c>
      <c r="P4" s="372" t="s">
        <v>472</v>
      </c>
      <c r="Q4" s="390" t="s">
        <v>545</v>
      </c>
      <c r="R4" s="372" t="s">
        <v>25</v>
      </c>
      <c r="S4" s="372" t="s">
        <v>28</v>
      </c>
      <c r="T4" s="372" t="s">
        <v>27</v>
      </c>
      <c r="U4" s="372" t="s">
        <v>21</v>
      </c>
      <c r="V4" s="372" t="s">
        <v>2</v>
      </c>
      <c r="W4" s="550"/>
      <c r="X4" s="550"/>
      <c r="Y4" s="110" t="s">
        <v>30</v>
      </c>
      <c r="Z4" s="9"/>
    </row>
    <row r="5" spans="1:26" ht="90" customHeight="1">
      <c r="A5" s="529"/>
      <c r="B5" s="37" t="s">
        <v>507</v>
      </c>
      <c r="C5" s="172">
        <f>VLOOKUP(B5,Данные!A:AB,28,FALSE)</f>
        <v>13001</v>
      </c>
      <c r="D5" s="532" t="s">
        <v>488</v>
      </c>
      <c r="E5" s="535" t="str">
        <f>CONCATENATE(CONCATENATE($F$4,": ",$F5,CHAR(10),$G$4,": ",$G5,CHAR(10),$H$4,": ",$H5,CHAR(10),$I$4,": ",$I5,CHAR(10),$J$4,": ",$J5,CHAR(10),$K$4,": ",$K5,CHAR(10),$L$4,": ",$L5,CHAR(10)),"*Цветовая темп.: 5000К (по умолчанию), 3000К, 4000К (опционально)","
")</f>
        <v xml:space="preserve">КСС: Д (Косинусная)
Светодиоды: Samsung LM281
Материал: Экструдированный алюминиевый профиль (анодированный), рассеиватель - акрил (ПММА)
Рабочее напряжение: 176-264В AС
Сos φ: 0,95
Рабочая t°:  -60°...+50° С
Срок службы: 100 000 ч
*Цветовая темп.: 5000К (по умолчанию), 3000К, 4000К (опционально)
</v>
      </c>
      <c r="F5" s="369" t="str">
        <f>VLOOKUP($B5,Данные!$A$2:$W$1215,6,FALSE)</f>
        <v>Д (Косинусная)</v>
      </c>
      <c r="G5" s="369" t="str">
        <f>VLOOKUP($B5,Данные!$A$2:$W$1215,8,FALSE)</f>
        <v>Samsung LM281</v>
      </c>
      <c r="H5" s="369" t="str">
        <f>VLOOKUP($B5,Данные!$A$2:$W$1215,14,FALSE)</f>
        <v>Экструдированный алюминиевый профиль (анодированный), рассеиватель - акрил (ПММА)</v>
      </c>
      <c r="I5" s="369" t="str">
        <f>VLOOKUP($B5,Данные!$A$2:$W$1215,4,FALSE)</f>
        <v>176-264В AС</v>
      </c>
      <c r="J5" s="369">
        <f>VLOOKUP($B5,Данные!$A$2:$W$1215,5,FALSE)</f>
        <v>0.95</v>
      </c>
      <c r="K5" s="369" t="str">
        <f>VLOOKUP($B5,Данные!$A$2:$W$1215,15,FALSE)</f>
        <v xml:space="preserve"> -60°...+50° С</v>
      </c>
      <c r="L5" s="369" t="str">
        <f>VLOOKUP($B5,Данные!$A$2:$W$1215,16,FALSE)</f>
        <v>100 000 ч</v>
      </c>
      <c r="M5" s="22" t="str">
        <f>VLOOKUP($B5,Данные!A:AB,10,FALSE)</f>
        <v>335x60x60</v>
      </c>
      <c r="N5" s="22" t="str">
        <f>VLOOKUP($B5,Данные!A:AB,11,FALSE)</f>
        <v>140х140х400</v>
      </c>
      <c r="O5" s="22">
        <f>VLOOKUP($B5,Данные!A:AB,12,FALSE)</f>
        <v>1000</v>
      </c>
      <c r="P5" s="22">
        <f>VLOOKUP($B5,Данные!A:AB,13,FALSE)</f>
        <v>1300</v>
      </c>
      <c r="Q5" s="22">
        <f>VLOOKUP($B5,Данные!$A$2:$W$1215,9,FALSE)</f>
        <v>40</v>
      </c>
      <c r="R5" s="19">
        <f>VLOOKUP($B5,Данные!$A$2:$W$1215,2,FALSE)</f>
        <v>10</v>
      </c>
      <c r="S5" s="20">
        <f>VLOOKUP($B5,Данные!$A$2:$W$1215,3,FALSE)</f>
        <v>1250</v>
      </c>
      <c r="T5" s="21">
        <f t="shared" ref="T5:T12" si="0">S5/R5</f>
        <v>125</v>
      </c>
      <c r="U5" s="35" t="str">
        <f>VLOOKUP($B5,Данные!$A$2:$W$1215,17,FALSE)</f>
        <v>5000К 4000К* 3000К*</v>
      </c>
      <c r="V5" s="35">
        <f>VLOOKUP($B5,Данные!$A$2:$W$1215,7,FALSE)</f>
        <v>65</v>
      </c>
      <c r="W5" s="103" t="str">
        <f>VLOOKUP($B5,Данные!$A$2:$W$1215,18,FALSE)</f>
        <v>5 лет</v>
      </c>
      <c r="X5" s="432"/>
      <c r="Y5" s="112">
        <f>VLOOKUP($B5,Данные!$A$2:$X$1215,24,FALSE)</f>
        <v>2285</v>
      </c>
    </row>
    <row r="6" spans="1:26" ht="90" customHeight="1">
      <c r="A6" s="530"/>
      <c r="B6" s="38" t="s">
        <v>508</v>
      </c>
      <c r="C6" s="173">
        <f>VLOOKUP(B6,Данные!A:AB,28,FALSE)</f>
        <v>13002</v>
      </c>
      <c r="D6" s="533"/>
      <c r="E6" s="536"/>
      <c r="F6" s="376" t="str">
        <f>VLOOKUP($B6,Данные!$A$2:$W$1215,6,FALSE)</f>
        <v>Д (Косинусная)</v>
      </c>
      <c r="G6" s="376" t="str">
        <f>VLOOKUP($B6,Данные!$A$2:$W$1215,8,FALSE)</f>
        <v>Samsung LM281</v>
      </c>
      <c r="H6" s="376" t="str">
        <f>VLOOKUP($B6,Данные!$A$2:$W$1215,14,FALSE)</f>
        <v>Экструдированный алюминиевый профиль (анодированный), рассеиватель - акрил (ПММА)</v>
      </c>
      <c r="I6" s="376" t="str">
        <f>VLOOKUP($B6,Данные!$A$2:$W$1215,4,FALSE)</f>
        <v>176-264В AС</v>
      </c>
      <c r="J6" s="376">
        <f>VLOOKUP($B6,Данные!$A$2:$W$1215,5,FALSE)</f>
        <v>0.95</v>
      </c>
      <c r="K6" s="376" t="str">
        <f>VLOOKUP($B6,Данные!$A$2:$W$1215,15,FALSE)</f>
        <v xml:space="preserve"> -60°...+50° С</v>
      </c>
      <c r="L6" s="376" t="str">
        <f>VLOOKUP($B6,Данные!$A$2:$W$1215,16,FALSE)</f>
        <v>100 000 ч</v>
      </c>
      <c r="M6" s="377" t="str">
        <f>VLOOKUP($B6,Данные!A:AB,10,FALSE)</f>
        <v>635x60x60</v>
      </c>
      <c r="N6" s="377" t="str">
        <f>VLOOKUP($B6,Данные!A:AB,11,FALSE)</f>
        <v>140x140x700</v>
      </c>
      <c r="O6" s="377">
        <f>VLOOKUP($B6,Данные!A:AB,12,FALSE)</f>
        <v>1200</v>
      </c>
      <c r="P6" s="377">
        <f>VLOOKUP($B6,Данные!A:AB,13,FALSE)</f>
        <v>1700</v>
      </c>
      <c r="Q6" s="377">
        <f>VLOOKUP($B6,Данные!$A$2:$W$1215,9,FALSE)</f>
        <v>80</v>
      </c>
      <c r="R6" s="27">
        <f>VLOOKUP($B6,Данные!$A$2:$W$1215,2,FALSE)</f>
        <v>22</v>
      </c>
      <c r="S6" s="28">
        <f>VLOOKUP($B6,Данные!$A$2:$W$1215,3,FALSE)</f>
        <v>2750</v>
      </c>
      <c r="T6" s="29">
        <f>S6/R6</f>
        <v>125</v>
      </c>
      <c r="U6" s="34" t="str">
        <f>VLOOKUP($B6,Данные!$A$2:$W$1215,17,FALSE)</f>
        <v>5000К 4000К* 3000К*</v>
      </c>
      <c r="V6" s="34">
        <f>VLOOKUP($B6,Данные!$A$2:$W$1215,7,FALSE)</f>
        <v>65</v>
      </c>
      <c r="W6" s="104" t="str">
        <f>VLOOKUP($B6,Данные!$A$2:$W$1215,18,FALSE)</f>
        <v>5 лет</v>
      </c>
      <c r="X6" s="431"/>
      <c r="Y6" s="113">
        <f>VLOOKUP($B6,Данные!$A$2:$X$1215,24,FALSE)</f>
        <v>3145</v>
      </c>
    </row>
    <row r="7" spans="1:26" ht="90" customHeight="1">
      <c r="A7" s="530"/>
      <c r="B7" s="38" t="s">
        <v>509</v>
      </c>
      <c r="C7" s="173">
        <f>VLOOKUP(B7,Данные!A:AB,28,FALSE)</f>
        <v>13003</v>
      </c>
      <c r="D7" s="533"/>
      <c r="E7" s="536"/>
      <c r="F7" s="376" t="str">
        <f>VLOOKUP($B7,Данные!$A$2:$W$1215,6,FALSE)</f>
        <v>Д (Косинусная)</v>
      </c>
      <c r="G7" s="376" t="str">
        <f>VLOOKUP($B7,Данные!$A$2:$W$1215,8,FALSE)</f>
        <v>Samsung LM281</v>
      </c>
      <c r="H7" s="376" t="str">
        <f>VLOOKUP($B7,Данные!$A$2:$W$1215,14,FALSE)</f>
        <v>Экструдированный алюминиевый профиль (анодированный), рассеиватель - акрил (ПММА)</v>
      </c>
      <c r="I7" s="376" t="str">
        <f>VLOOKUP($B7,Данные!$A$2:$W$1215,4,FALSE)</f>
        <v>176-264В AС</v>
      </c>
      <c r="J7" s="376">
        <f>VLOOKUP($B7,Данные!$A$2:$W$1215,5,FALSE)</f>
        <v>0.95</v>
      </c>
      <c r="K7" s="376" t="str">
        <f>VLOOKUP($B7,Данные!$A$2:$W$1215,15,FALSE)</f>
        <v xml:space="preserve"> -60°...+50° С</v>
      </c>
      <c r="L7" s="376" t="str">
        <f>VLOOKUP($B7,Данные!$A$2:$W$1215,16,FALSE)</f>
        <v>100 000 ч</v>
      </c>
      <c r="M7" s="377" t="str">
        <f>VLOOKUP($B7,Данные!A:AB,10,FALSE)</f>
        <v>935x60x60</v>
      </c>
      <c r="N7" s="377" t="str">
        <f>VLOOKUP($B7,Данные!A:AB,11,FALSE)</f>
        <v>140х140х1000</v>
      </c>
      <c r="O7" s="377">
        <f>VLOOKUP($B7,Данные!A:AB,12,FALSE)</f>
        <v>1500</v>
      </c>
      <c r="P7" s="377">
        <f>VLOOKUP($B7,Данные!A:AB,13,FALSE)</f>
        <v>2000</v>
      </c>
      <c r="Q7" s="377">
        <f>VLOOKUP($B7,Данные!$A$2:$W$1215,9,FALSE)</f>
        <v>120</v>
      </c>
      <c r="R7" s="27">
        <f>VLOOKUP($B7,Данные!$A$2:$W$1215,2,FALSE)</f>
        <v>32</v>
      </c>
      <c r="S7" s="28">
        <f>VLOOKUP($B7,Данные!$A$2:$W$1215,3,FALSE)</f>
        <v>4000</v>
      </c>
      <c r="T7" s="29">
        <f>S7/R7</f>
        <v>125</v>
      </c>
      <c r="U7" s="34" t="str">
        <f>VLOOKUP($B7,Данные!$A$2:$W$1215,17,FALSE)</f>
        <v>5000К 4000К* 3000К*</v>
      </c>
      <c r="V7" s="34">
        <f>VLOOKUP($B7,Данные!$A$2:$W$1215,7,FALSE)</f>
        <v>65</v>
      </c>
      <c r="W7" s="104" t="str">
        <f>VLOOKUP($B7,Данные!$A$2:$W$1215,18,FALSE)</f>
        <v>5 лет</v>
      </c>
      <c r="X7" s="431"/>
      <c r="Y7" s="113">
        <f>VLOOKUP($B7,Данные!$A$2:$X$1215,24,FALSE)</f>
        <v>3540</v>
      </c>
    </row>
    <row r="8" spans="1:26" ht="90" customHeight="1">
      <c r="A8" s="530"/>
      <c r="B8" s="38" t="s">
        <v>510</v>
      </c>
      <c r="C8" s="173">
        <f>VLOOKUP(B8,Данные!A:AB,28,FALSE)</f>
        <v>13004</v>
      </c>
      <c r="D8" s="533"/>
      <c r="E8" s="536"/>
      <c r="F8" s="370" t="str">
        <f>VLOOKUP($B8,Данные!$A$2:$W$1215,6,FALSE)</f>
        <v>Д (Косинусная)</v>
      </c>
      <c r="G8" s="370" t="str">
        <f>VLOOKUP($B8,Данные!$A$2:$W$1215,8,FALSE)</f>
        <v>Samsung LM281</v>
      </c>
      <c r="H8" s="370" t="str">
        <f>VLOOKUP($B8,Данные!$A$2:$W$1215,14,FALSE)</f>
        <v>Экструдированный алюминиевый профиль (анодированный), рассеиватель - акрил (ПММА)</v>
      </c>
      <c r="I8" s="370" t="str">
        <f>VLOOKUP($B8,Данные!$A$2:$W$1215,4,FALSE)</f>
        <v>176-264В AС</v>
      </c>
      <c r="J8" s="370">
        <f>VLOOKUP($B8,Данные!$A$2:$W$1215,5,FALSE)</f>
        <v>0.95</v>
      </c>
      <c r="K8" s="370" t="str">
        <f>VLOOKUP($B8,Данные!$A$2:$W$1215,15,FALSE)</f>
        <v xml:space="preserve"> -60°...+50° С</v>
      </c>
      <c r="L8" s="370" t="str">
        <f>VLOOKUP($B8,Данные!$A$2:$W$1215,16,FALSE)</f>
        <v>100 000 ч</v>
      </c>
      <c r="M8" s="373" t="str">
        <f>VLOOKUP($B8,Данные!A:AB,10,FALSE)</f>
        <v>1235x60x60</v>
      </c>
      <c r="N8" s="373" t="str">
        <f>VLOOKUP($B8,Данные!A:AB,11,FALSE)</f>
        <v>140x140x1300</v>
      </c>
      <c r="O8" s="373">
        <f>VLOOKUP($B8,Данные!A:AB,12,FALSE)</f>
        <v>1800</v>
      </c>
      <c r="P8" s="373">
        <f>VLOOKUP($B8,Данные!A:AB,13,FALSE)</f>
        <v>2300</v>
      </c>
      <c r="Q8" s="373">
        <f>VLOOKUP($B8,Данные!$A$2:$W$1215,9,FALSE)</f>
        <v>160</v>
      </c>
      <c r="R8" s="27">
        <f>VLOOKUP($B8,Данные!$A$2:$W$1215,2,FALSE)</f>
        <v>44</v>
      </c>
      <c r="S8" s="28">
        <f>VLOOKUP($B8,Данные!$A$2:$W$1215,3,FALSE)</f>
        <v>5500</v>
      </c>
      <c r="T8" s="29">
        <f t="shared" si="0"/>
        <v>125</v>
      </c>
      <c r="U8" s="34" t="str">
        <f>VLOOKUP($B8,Данные!$A$2:$W$1215,17,FALSE)</f>
        <v>5000К 4000К* 3000К*</v>
      </c>
      <c r="V8" s="34">
        <f>VLOOKUP($B8,Данные!$A$2:$W$1215,7,FALSE)</f>
        <v>65</v>
      </c>
      <c r="W8" s="104" t="str">
        <f>VLOOKUP($B8,Данные!$A$2:$W$1215,18,FALSE)</f>
        <v>5 лет</v>
      </c>
      <c r="X8" s="431"/>
      <c r="Y8" s="113">
        <f>VLOOKUP($B8,Данные!$A$2:$X$1215,24,FALSE)</f>
        <v>5075</v>
      </c>
    </row>
    <row r="9" spans="1:26" ht="90" customHeight="1" thickBot="1">
      <c r="A9" s="531"/>
      <c r="B9" s="38" t="s">
        <v>511</v>
      </c>
      <c r="C9" s="173">
        <f>VLOOKUP(B9,Данные!A:AB,28,FALSE)</f>
        <v>13005</v>
      </c>
      <c r="D9" s="534"/>
      <c r="E9" s="537"/>
      <c r="F9" s="371" t="str">
        <f>VLOOKUP($B9,Данные!$A$2:$W$1215,6,FALSE)</f>
        <v>Д (Косинусная)</v>
      </c>
      <c r="G9" s="371" t="str">
        <f>VLOOKUP($B9,Данные!$A$2:$W$1215,8,FALSE)</f>
        <v>Samsung LM281</v>
      </c>
      <c r="H9" s="371" t="str">
        <f>VLOOKUP($B9,Данные!$A$2:$W$1215,14,FALSE)</f>
        <v>Экструдированный алюминиевый профиль (анодированный), рассеиватель - акрил (ПММА)</v>
      </c>
      <c r="I9" s="371" t="str">
        <f>VLOOKUP($B9,Данные!$A$2:$W$1215,4,FALSE)</f>
        <v>176-264В AС</v>
      </c>
      <c r="J9" s="371">
        <f>VLOOKUP($B9,Данные!$A$2:$W$1215,5,FALSE)</f>
        <v>0.95</v>
      </c>
      <c r="K9" s="371" t="str">
        <f>VLOOKUP($B9,Данные!$A$2:$W$1215,15,FALSE)</f>
        <v xml:space="preserve"> -60°...+50° С</v>
      </c>
      <c r="L9" s="371" t="str">
        <f>VLOOKUP($B9,Данные!$A$2:$W$1215,16,FALSE)</f>
        <v>100 000 ч</v>
      </c>
      <c r="M9" s="374" t="str">
        <f>VLOOKUP($B9,Данные!A:AB,10,FALSE)</f>
        <v>1535x60x60</v>
      </c>
      <c r="N9" s="374" t="str">
        <f>VLOOKUP($B9,Данные!A:AB,11,FALSE)</f>
        <v>140x140x1600</v>
      </c>
      <c r="O9" s="374">
        <f>VLOOKUP($B9,Данные!A:AB,12,FALSE)</f>
        <v>2250</v>
      </c>
      <c r="P9" s="374">
        <f>VLOOKUP($B9,Данные!A:AB,13,FALSE)</f>
        <v>2750</v>
      </c>
      <c r="Q9" s="374">
        <f>VLOOKUP($B9,Данные!$A$2:$W$1215,9,FALSE)</f>
        <v>200</v>
      </c>
      <c r="R9" s="23">
        <f>VLOOKUP($B9,Данные!$A$2:$W$1215,2,FALSE)</f>
        <v>54</v>
      </c>
      <c r="S9" s="24">
        <f>VLOOKUP($B9,Данные!$A$2:$W$1215,3,FALSE)</f>
        <v>6750</v>
      </c>
      <c r="T9" s="25">
        <f t="shared" si="0"/>
        <v>125</v>
      </c>
      <c r="U9" s="36" t="str">
        <f>VLOOKUP($B9,Данные!$A$2:$W$1215,17,FALSE)</f>
        <v>5000К 4000К* 3000К*</v>
      </c>
      <c r="V9" s="36">
        <f>VLOOKUP($B9,Данные!$A$2:$W$1215,7,FALSE)</f>
        <v>65</v>
      </c>
      <c r="W9" s="105" t="str">
        <f>VLOOKUP($B9,Данные!$A$2:$W$1215,18,FALSE)</f>
        <v>5 лет</v>
      </c>
      <c r="X9" s="435"/>
      <c r="Y9" s="114">
        <f>VLOOKUP($B9,Данные!$A$2:$X$1215,24,FALSE)</f>
        <v>6135</v>
      </c>
    </row>
    <row r="10" spans="1:26" ht="90" customHeight="1">
      <c r="A10" s="529"/>
      <c r="B10" s="37" t="s">
        <v>512</v>
      </c>
      <c r="C10" s="172">
        <f>VLOOKUP(B10,Данные!A:AB,28,FALSE)</f>
        <v>13101</v>
      </c>
      <c r="D10" s="532" t="s">
        <v>488</v>
      </c>
      <c r="E10" s="535" t="str">
        <f>CONCATENATE(CONCATENATE($F$4,": ",$F10,CHAR(10),$G$4,": ",$G10,CHAR(10),$H$4,": ",$H10,CHAR(10),$I$4,": ",$I10,CHAR(10),$J$4,": ",$J10,CHAR(10),$K$4,": ",$K10,CHAR(10),$L$4,": ",$L10,CHAR(10)),"*Цветовая темп.: 5000К (по умолчанию), 3000К, 4000К (опционально)","
")</f>
        <v xml:space="preserve">КСС: Д (Косинусная)
Светодиоды: Samsung LM281
Материал: Экструдированный алюминиевый профиль (анодированный), рассеиватель - акрил (ПММА)
Рабочее напряжение: 176-264В AС
Сos φ: 0,95
Рабочая t°:  -60°...+50° С
Срок службы: 100 000 ч
*Цветовая темп.: 5000К (по умолчанию), 3000К, 4000К (опционально)
</v>
      </c>
      <c r="F10" s="369" t="str">
        <f>VLOOKUP($B10,Данные!$A$2:$W$1215,6,FALSE)</f>
        <v>Д (Косинусная)</v>
      </c>
      <c r="G10" s="369" t="str">
        <f>VLOOKUP($B10,Данные!$A$2:$W$1215,8,FALSE)</f>
        <v>Samsung LM281</v>
      </c>
      <c r="H10" s="369" t="str">
        <f>VLOOKUP($B10,Данные!$A$2:$W$1215,14,FALSE)</f>
        <v>Экструдированный алюминиевый профиль (анодированный), рассеиватель - акрил (ПММА)</v>
      </c>
      <c r="I10" s="369" t="str">
        <f>VLOOKUP($B10,Данные!$A$2:$W$1215,4,FALSE)</f>
        <v>176-264В AС</v>
      </c>
      <c r="J10" s="369">
        <f>VLOOKUP($B10,Данные!$A$2:$W$1215,5,FALSE)</f>
        <v>0.95</v>
      </c>
      <c r="K10" s="369" t="str">
        <f>VLOOKUP($B10,Данные!$A$2:$W$1215,15,FALSE)</f>
        <v xml:space="preserve"> -60°...+50° С</v>
      </c>
      <c r="L10" s="369" t="str">
        <f>VLOOKUP($B10,Данные!$A$2:$W$1215,16,FALSE)</f>
        <v>100 000 ч</v>
      </c>
      <c r="M10" s="22" t="str">
        <f>VLOOKUP($B10,Данные!A:AB,10,FALSE)</f>
        <v>935x60x60</v>
      </c>
      <c r="N10" s="22" t="str">
        <f>VLOOKUP($B10,Данные!A:AB,11,FALSE)</f>
        <v>140х140х1000</v>
      </c>
      <c r="O10" s="22">
        <f>VLOOKUP($B10,Данные!A:AB,12,FALSE)</f>
        <v>1500</v>
      </c>
      <c r="P10" s="22">
        <f>VLOOKUP($B10,Данные!A:AB,13,FALSE)</f>
        <v>2000</v>
      </c>
      <c r="Q10" s="22">
        <f>VLOOKUP($B10,Данные!$A$2:$W$1215,9,FALSE)</f>
        <v>120</v>
      </c>
      <c r="R10" s="19">
        <f>VLOOKUP($B10,Данные!$A$2:$W$1215,2,FALSE)</f>
        <v>69</v>
      </c>
      <c r="S10" s="20">
        <f>VLOOKUP($B10,Данные!$A$2:$W$1215,3,FALSE)</f>
        <v>7590</v>
      </c>
      <c r="T10" s="21">
        <f t="shared" si="0"/>
        <v>110</v>
      </c>
      <c r="U10" s="35" t="str">
        <f>VLOOKUP($B10,Данные!$A$2:$W$1215,17,FALSE)</f>
        <v>5000К 4000К* 3000К*</v>
      </c>
      <c r="V10" s="35">
        <f>VLOOKUP($B10,Данные!$A$2:$W$1215,7,FALSE)</f>
        <v>65</v>
      </c>
      <c r="W10" s="103" t="str">
        <f>VLOOKUP($B10,Данные!$A$2:$W$1215,18,FALSE)</f>
        <v>5 лет</v>
      </c>
      <c r="X10" s="432"/>
      <c r="Y10" s="112">
        <f>VLOOKUP($B10,Данные!$A$2:$X$1215,24,FALSE)</f>
        <v>4720</v>
      </c>
    </row>
    <row r="11" spans="1:26" ht="90" customHeight="1">
      <c r="A11" s="530"/>
      <c r="B11" s="38" t="s">
        <v>513</v>
      </c>
      <c r="C11" s="173">
        <f>VLOOKUP(B11,Данные!A:AB,28,FALSE)</f>
        <v>13102</v>
      </c>
      <c r="D11" s="533"/>
      <c r="E11" s="536"/>
      <c r="F11" s="370" t="str">
        <f>VLOOKUP($B11,Данные!$A$2:$W$1215,6,FALSE)</f>
        <v>Д (Косинусная)</v>
      </c>
      <c r="G11" s="370" t="str">
        <f>VLOOKUP($B11,Данные!$A$2:$W$1215,8,FALSE)</f>
        <v>Samsung LM281</v>
      </c>
      <c r="H11" s="370" t="str">
        <f>VLOOKUP($B11,Данные!$A$2:$W$1215,14,FALSE)</f>
        <v>Экструдированный алюминиевый профиль (анодированный), рассеиватель - акрил (ПММА)</v>
      </c>
      <c r="I11" s="370" t="str">
        <f>VLOOKUP($B11,Данные!$A$2:$W$1215,4,FALSE)</f>
        <v>176-264В AС</v>
      </c>
      <c r="J11" s="370">
        <f>VLOOKUP($B11,Данные!$A$2:$W$1215,5,FALSE)</f>
        <v>0.95</v>
      </c>
      <c r="K11" s="370" t="str">
        <f>VLOOKUP($B11,Данные!$A$2:$W$1215,15,FALSE)</f>
        <v xml:space="preserve"> -60°...+50° С</v>
      </c>
      <c r="L11" s="370" t="str">
        <f>VLOOKUP($B11,Данные!$A$2:$W$1215,16,FALSE)</f>
        <v>100 000 ч</v>
      </c>
      <c r="M11" s="373" t="str">
        <f>VLOOKUP($B11,Данные!A:AB,10,FALSE)</f>
        <v>1235x60x60</v>
      </c>
      <c r="N11" s="373" t="str">
        <f>VLOOKUP($B11,Данные!A:AB,11,FALSE)</f>
        <v>140x140x1300</v>
      </c>
      <c r="O11" s="373">
        <f>VLOOKUP($B11,Данные!A:AB,12,FALSE)</f>
        <v>1800</v>
      </c>
      <c r="P11" s="373">
        <f>VLOOKUP($B11,Данные!A:AB,13,FALSE)</f>
        <v>2300</v>
      </c>
      <c r="Q11" s="373">
        <f>VLOOKUP($B11,Данные!$A$2:$W$1215,9,FALSE)</f>
        <v>160</v>
      </c>
      <c r="R11" s="27">
        <f>VLOOKUP($B11,Данные!$A$2:$W$1215,2,FALSE)</f>
        <v>92</v>
      </c>
      <c r="S11" s="28">
        <f>VLOOKUP($B11,Данные!$A$2:$W$1215,3,FALSE)</f>
        <v>10120</v>
      </c>
      <c r="T11" s="29">
        <f t="shared" si="0"/>
        <v>110</v>
      </c>
      <c r="U11" s="34" t="str">
        <f>VLOOKUP($B11,Данные!$A$2:$W$1215,17,FALSE)</f>
        <v>5000К 4000К* 3000К*</v>
      </c>
      <c r="V11" s="34">
        <f>VLOOKUP($B11,Данные!$A$2:$W$1215,7,FALSE)</f>
        <v>65</v>
      </c>
      <c r="W11" s="104" t="str">
        <f>VLOOKUP($B11,Данные!$A$2:$W$1215,18,FALSE)</f>
        <v>5 лет</v>
      </c>
      <c r="X11" s="431"/>
      <c r="Y11" s="113">
        <f>VLOOKUP($B11,Данные!$A$2:$X$1215,24,FALSE)</f>
        <v>5740</v>
      </c>
    </row>
    <row r="12" spans="1:26" ht="90" customHeight="1" thickBot="1">
      <c r="A12" s="531"/>
      <c r="B12" s="39" t="s">
        <v>514</v>
      </c>
      <c r="C12" s="174">
        <f>VLOOKUP(B12,Данные!A:AB,28,FALSE)</f>
        <v>13103</v>
      </c>
      <c r="D12" s="534"/>
      <c r="E12" s="537"/>
      <c r="F12" s="371" t="str">
        <f>VLOOKUP($B12,Данные!$A$2:$W$1215,6,FALSE)</f>
        <v>Д (Косинусная)</v>
      </c>
      <c r="G12" s="371" t="str">
        <f>VLOOKUP($B12,Данные!$A$2:$W$1215,8,FALSE)</f>
        <v>Samsung LM281</v>
      </c>
      <c r="H12" s="371" t="str">
        <f>VLOOKUP($B12,Данные!$A$2:$W$1215,14,FALSE)</f>
        <v>Экструдированный алюминиевый профиль (анодированный), рассеиватель - акрил (ПММА)</v>
      </c>
      <c r="I12" s="371" t="str">
        <f>VLOOKUP($B12,Данные!$A$2:$W$1215,4,FALSE)</f>
        <v>176-264В AС</v>
      </c>
      <c r="J12" s="371">
        <f>VLOOKUP($B12,Данные!$A$2:$W$1215,5,FALSE)</f>
        <v>0.95</v>
      </c>
      <c r="K12" s="371" t="str">
        <f>VLOOKUP($B12,Данные!$A$2:$W$1215,15,FALSE)</f>
        <v xml:space="preserve"> -60°...+50° С</v>
      </c>
      <c r="L12" s="371" t="str">
        <f>VLOOKUP($B12,Данные!$A$2:$W$1215,16,FALSE)</f>
        <v>100 000 ч</v>
      </c>
      <c r="M12" s="374" t="str">
        <f>VLOOKUP($B12,Данные!A:AB,10,FALSE)</f>
        <v>1535x60x60</v>
      </c>
      <c r="N12" s="374" t="str">
        <f>VLOOKUP($B12,Данные!A:AB,11,FALSE)</f>
        <v>140x140x1600</v>
      </c>
      <c r="O12" s="374">
        <f>VLOOKUP($B12,Данные!A:AB,12,FALSE)</f>
        <v>2250</v>
      </c>
      <c r="P12" s="374">
        <f>VLOOKUP($B12,Данные!A:AB,13,FALSE)</f>
        <v>2750</v>
      </c>
      <c r="Q12" s="374">
        <f>VLOOKUP($B12,Данные!$A$2:$W$1215,9,FALSE)</f>
        <v>200</v>
      </c>
      <c r="R12" s="23">
        <f>VLOOKUP($B12,Данные!$A$2:$W$1215,2,FALSE)</f>
        <v>115</v>
      </c>
      <c r="S12" s="24">
        <f>VLOOKUP($B12,Данные!$A$2:$W$1215,3,FALSE)</f>
        <v>12650</v>
      </c>
      <c r="T12" s="25">
        <f t="shared" si="0"/>
        <v>110</v>
      </c>
      <c r="U12" s="36" t="str">
        <f>VLOOKUP($B12,Данные!$A$2:$W$1215,17,FALSE)</f>
        <v>5000К 4000К* 3000К*</v>
      </c>
      <c r="V12" s="36">
        <f>VLOOKUP($B12,Данные!$A$2:$W$1215,7,FALSE)</f>
        <v>65</v>
      </c>
      <c r="W12" s="105" t="str">
        <f>VLOOKUP($B12,Данные!$A$2:$W$1215,18,FALSE)</f>
        <v>5 лет</v>
      </c>
      <c r="X12" s="435"/>
      <c r="Y12" s="114">
        <f>VLOOKUP($B12,Данные!$A$2:$X$1215,24,FALSE)</f>
        <v>6765</v>
      </c>
    </row>
    <row r="13" spans="1:26" s="106" customFormat="1" ht="60" customHeight="1">
      <c r="A13" s="621" t="s">
        <v>504</v>
      </c>
      <c r="B13" s="622"/>
      <c r="C13" s="622"/>
      <c r="D13" s="622"/>
      <c r="E13" s="622"/>
      <c r="F13" s="622"/>
      <c r="G13" s="622"/>
      <c r="H13" s="622"/>
      <c r="I13" s="622"/>
      <c r="J13" s="622"/>
      <c r="K13" s="622"/>
      <c r="L13" s="622"/>
      <c r="M13" s="622"/>
      <c r="N13" s="622"/>
      <c r="O13" s="622"/>
      <c r="P13" s="622"/>
      <c r="Q13" s="622"/>
      <c r="R13" s="622"/>
      <c r="S13" s="622"/>
      <c r="T13" s="622"/>
      <c r="U13" s="622"/>
      <c r="V13" s="622"/>
      <c r="W13" s="622"/>
      <c r="X13" s="622"/>
      <c r="Y13" s="622"/>
    </row>
  </sheetData>
  <mergeCells count="17">
    <mergeCell ref="A1:B1"/>
    <mergeCell ref="C1:X1"/>
    <mergeCell ref="A2:Y2"/>
    <mergeCell ref="A3:A4"/>
    <mergeCell ref="B3:B4"/>
    <mergeCell ref="C3:C4"/>
    <mergeCell ref="D3:D4"/>
    <mergeCell ref="E3:V3"/>
    <mergeCell ref="W3:W4"/>
    <mergeCell ref="X3:X4"/>
    <mergeCell ref="A13:Y13"/>
    <mergeCell ref="A5:A9"/>
    <mergeCell ref="D5:D9"/>
    <mergeCell ref="E5:E9"/>
    <mergeCell ref="A10:A12"/>
    <mergeCell ref="D10:D12"/>
    <mergeCell ref="E10:E12"/>
  </mergeCells>
  <pageMargins left="0.25" right="0.25" top="0.75" bottom="0.75" header="0.3" footer="0.3"/>
  <pageSetup paperSize="9" scale="27" fitToHeight="0" orientation="landscape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  <outlinePr summaryBelow="0" summaryRight="0"/>
    <pageSetUpPr fitToPage="1"/>
  </sheetPr>
  <dimension ref="A1:Z41"/>
  <sheetViews>
    <sheetView tabSelected="1" view="pageBreakPreview" zoomScale="70" zoomScaleNormal="65" zoomScaleSheetLayoutView="70" workbookViewId="0">
      <pane xSplit="2" ySplit="4" topLeftCell="V5" activePane="bottomRight" state="frozen"/>
      <selection activeCell="E28" sqref="E28"/>
      <selection pane="topRight" activeCell="E28" sqref="E28"/>
      <selection pane="bottomLeft" activeCell="E28" sqref="E28"/>
      <selection pane="bottomRight" activeCell="Y1" sqref="Y1:Z1048576"/>
    </sheetView>
  </sheetViews>
  <sheetFormatPr defaultColWidth="9.140625" defaultRowHeight="14.25" outlineLevelCol="1"/>
  <cols>
    <col min="1" max="1" width="65.7109375" style="5" customWidth="1"/>
    <col min="2" max="2" width="32.7109375" style="92" customWidth="1"/>
    <col min="3" max="3" width="20.42578125" style="92" customWidth="1"/>
    <col min="4" max="4" width="25.7109375" style="5" customWidth="1"/>
    <col min="5" max="5" width="40.7109375" style="5" customWidth="1"/>
    <col min="6" max="6" width="14" style="5" customWidth="1" outlineLevel="1"/>
    <col min="7" max="7" width="10.85546875" style="5" customWidth="1" outlineLevel="1"/>
    <col min="8" max="8" width="18.42578125" style="5" customWidth="1" outlineLevel="1"/>
    <col min="9" max="9" width="13.140625" style="5" customWidth="1" outlineLevel="1"/>
    <col min="10" max="10" width="7.85546875" style="5" customWidth="1" outlineLevel="1"/>
    <col min="11" max="11" width="13.28515625" style="5" customWidth="1" outlineLevel="1"/>
    <col min="12" max="12" width="11.140625" style="5" customWidth="1" outlineLevel="1"/>
    <col min="13" max="14" width="15.28515625" style="5" customWidth="1" outlineLevel="1"/>
    <col min="15" max="16" width="12.28515625" style="5" customWidth="1" outlineLevel="1"/>
    <col min="17" max="17" width="12.7109375" style="5" customWidth="1"/>
    <col min="18" max="18" width="14.7109375" style="5" customWidth="1"/>
    <col min="19" max="19" width="11.140625" style="5" customWidth="1"/>
    <col min="20" max="20" width="12.7109375" style="5" customWidth="1"/>
    <col min="21" max="21" width="13.7109375" style="5" customWidth="1"/>
    <col min="22" max="22" width="12.5703125" style="5" customWidth="1"/>
    <col min="23" max="23" width="14.7109375" style="5" customWidth="1"/>
    <col min="24" max="24" width="14.28515625" style="5" customWidth="1"/>
    <col min="25" max="25" width="15.7109375" style="5" customWidth="1"/>
    <col min="26" max="16384" width="9.140625" style="5"/>
  </cols>
  <sheetData>
    <row r="1" spans="1:26" ht="30" customHeight="1">
      <c r="A1" s="627" t="s">
        <v>606</v>
      </c>
      <c r="B1" s="628"/>
      <c r="C1" s="614"/>
      <c r="D1" s="614"/>
      <c r="E1" s="614"/>
      <c r="F1" s="614"/>
      <c r="G1" s="614"/>
      <c r="H1" s="614"/>
      <c r="I1" s="614"/>
      <c r="J1" s="614"/>
      <c r="K1" s="614"/>
      <c r="L1" s="614"/>
      <c r="M1" s="614"/>
      <c r="N1" s="614"/>
      <c r="O1" s="614"/>
      <c r="P1" s="614"/>
      <c r="Q1" s="614"/>
      <c r="R1" s="614"/>
      <c r="S1" s="614"/>
      <c r="T1" s="614"/>
      <c r="U1" s="614"/>
      <c r="V1" s="614"/>
      <c r="W1" s="614"/>
      <c r="X1" s="614"/>
    </row>
    <row r="2" spans="1:26" ht="30" customHeight="1">
      <c r="A2" s="629" t="s">
        <v>359</v>
      </c>
      <c r="B2" s="629"/>
      <c r="C2" s="629"/>
      <c r="D2" s="629"/>
      <c r="E2" s="629"/>
      <c r="F2" s="629"/>
      <c r="G2" s="629"/>
      <c r="H2" s="629"/>
      <c r="I2" s="629"/>
      <c r="J2" s="629"/>
      <c r="K2" s="629"/>
      <c r="L2" s="629"/>
      <c r="M2" s="629"/>
      <c r="N2" s="629"/>
      <c r="O2" s="629"/>
      <c r="P2" s="629"/>
      <c r="Q2" s="629"/>
      <c r="R2" s="629"/>
      <c r="S2" s="629"/>
      <c r="T2" s="629"/>
      <c r="U2" s="629"/>
      <c r="V2" s="629"/>
      <c r="W2" s="629"/>
      <c r="X2" s="629"/>
      <c r="Y2" s="629"/>
    </row>
    <row r="3" spans="1:26" s="101" customFormat="1" ht="24.95" customHeight="1">
      <c r="A3" s="547" t="s">
        <v>0</v>
      </c>
      <c r="B3" s="547" t="s">
        <v>1</v>
      </c>
      <c r="C3" s="547" t="s">
        <v>239</v>
      </c>
      <c r="D3" s="547" t="s">
        <v>4</v>
      </c>
      <c r="E3" s="526" t="s">
        <v>9</v>
      </c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  <c r="Q3" s="527"/>
      <c r="R3" s="527"/>
      <c r="S3" s="527"/>
      <c r="T3" s="527"/>
      <c r="U3" s="527"/>
      <c r="V3" s="528"/>
      <c r="W3" s="549" t="s">
        <v>3</v>
      </c>
      <c r="X3" s="549" t="s">
        <v>163</v>
      </c>
      <c r="Y3" s="523"/>
      <c r="Z3" s="9"/>
    </row>
    <row r="4" spans="1:26" s="101" customFormat="1" ht="78.75" customHeight="1" thickBot="1">
      <c r="A4" s="548"/>
      <c r="B4" s="548"/>
      <c r="C4" s="548"/>
      <c r="D4" s="548"/>
      <c r="E4" s="248" t="s">
        <v>18</v>
      </c>
      <c r="F4" s="248" t="s">
        <v>13</v>
      </c>
      <c r="G4" s="248" t="s">
        <v>5</v>
      </c>
      <c r="H4" s="248" t="s">
        <v>6</v>
      </c>
      <c r="I4" s="248" t="s">
        <v>12</v>
      </c>
      <c r="J4" s="248" t="s">
        <v>11</v>
      </c>
      <c r="K4" s="248" t="s">
        <v>10</v>
      </c>
      <c r="L4" s="248" t="s">
        <v>8</v>
      </c>
      <c r="M4" s="248" t="s">
        <v>469</v>
      </c>
      <c r="N4" s="306" t="s">
        <v>470</v>
      </c>
      <c r="O4" s="248" t="s">
        <v>471</v>
      </c>
      <c r="P4" s="306" t="s">
        <v>472</v>
      </c>
      <c r="Q4" s="390" t="s">
        <v>545</v>
      </c>
      <c r="R4" s="248" t="s">
        <v>25</v>
      </c>
      <c r="S4" s="248" t="s">
        <v>485</v>
      </c>
      <c r="T4" s="248" t="s">
        <v>27</v>
      </c>
      <c r="U4" s="248" t="s">
        <v>21</v>
      </c>
      <c r="V4" s="248" t="s">
        <v>2</v>
      </c>
      <c r="W4" s="550"/>
      <c r="X4" s="550"/>
      <c r="Y4" s="110" t="s">
        <v>30</v>
      </c>
      <c r="Z4" s="9"/>
    </row>
    <row r="5" spans="1:26" ht="90" customHeight="1">
      <c r="A5" s="539"/>
      <c r="B5" s="37" t="s">
        <v>329</v>
      </c>
      <c r="C5" s="172">
        <f>VLOOKUP(B5,Данные!A:AB,28,FALSE)</f>
        <v>10001</v>
      </c>
      <c r="D5" s="532" t="s">
        <v>360</v>
      </c>
      <c r="E5" s="535" t="str">
        <f>CONCATENATE(CONCATENATE($F$4,": ",$F5,CHAR(10),$G$4,": ",$G5,CHAR(10),$H$4,": ",$H5,CHAR(10),$I$4,": ",$I5,CHAR(10),$J$4,": ",$J5,CHAR(10),$K$4,": ",$K5,CHAR(10),$L$4,": ",$L5,CHAR(10)),)</f>
        <v xml:space="preserve">КСС: Д (косинусная)
Светодиоды: SUNSHINE ELECTRONICS
Материал: Экструдированный алюминиевый профиль (анодированный), прозрачное минеральное стекло
Рабочее напряжение: 176-264В AС
Сos φ: 0,95
Рабочая t°:  -60°...+50° С
Срок службы: 50 000 ч
</v>
      </c>
      <c r="F5" s="246" t="str">
        <f>VLOOKUP($B5,Данные!$A$2:$W$1215,6,FALSE)</f>
        <v>Д (косинусная)</v>
      </c>
      <c r="G5" s="246" t="str">
        <f>VLOOKUP($B5,Данные!$A$2:$W$1215,8,FALSE)</f>
        <v>SUNSHINE ELECTRONICS</v>
      </c>
      <c r="H5" s="246" t="str">
        <f>VLOOKUP($B5,Данные!$A$2:$W$1215,14,FALSE)</f>
        <v>Экструдированный алюминиевый профиль (анодированный), прозрачное минеральное стекло</v>
      </c>
      <c r="I5" s="246" t="str">
        <f>VLOOKUP($B5,Данные!$A$2:$W$1215,4,FALSE)</f>
        <v>176-264В AС</v>
      </c>
      <c r="J5" s="246">
        <f>VLOOKUP($B5,Данные!$A$2:$W$1215,5,FALSE)</f>
        <v>0.95</v>
      </c>
      <c r="K5" s="246" t="str">
        <f>VLOOKUP($B5,Данные!$A$2:$W$1215,15,FALSE)</f>
        <v xml:space="preserve"> -60°...+50° С</v>
      </c>
      <c r="L5" s="246" t="str">
        <f>VLOOKUP($B5,Данные!$A$2:$W$1215,16,FALSE)</f>
        <v>50 000 ч</v>
      </c>
      <c r="M5" s="246" t="str">
        <f>VLOOKUP($B5,Данные!A:AB,10,FALSE)</f>
        <v>225х100х135</v>
      </c>
      <c r="N5" s="22" t="e">
        <f>VLOOKUP($B5,Данные!A:AB,11,FALSE)</f>
        <v>#N/A</v>
      </c>
      <c r="O5" s="22">
        <f>VLOOKUP($B5,Данные!A:AB,12,FALSE)</f>
        <v>1100</v>
      </c>
      <c r="P5" s="22">
        <f>VLOOKUP($B5,Данные!A:AB,13,FALSE)</f>
        <v>1200</v>
      </c>
      <c r="Q5" s="22">
        <f>VLOOKUP($B5,Данные!$A$2:$W$1215,9,FALSE)</f>
        <v>84</v>
      </c>
      <c r="R5" s="19">
        <f>VLOOKUP($B5,Данные!$A$2:$W$1215,2,FALSE)</f>
        <v>32</v>
      </c>
      <c r="S5" s="20" t="str">
        <f>VLOOKUP($B5,Данные!$A$2:$W$1215,3,FALSE)</f>
        <v>621-627 нм</v>
      </c>
      <c r="T5" s="344" t="str">
        <f t="shared" ref="T5:T10" si="0">U5</f>
        <v>-</v>
      </c>
      <c r="U5" s="85" t="str">
        <f>VLOOKUP($B5,Данные!$A$2:$W$1215,17,FALSE)</f>
        <v>-</v>
      </c>
      <c r="V5" s="35">
        <f>VLOOKUP($B5,Данные!$A$2:$W$1215,7,FALSE)</f>
        <v>67</v>
      </c>
      <c r="W5" s="20" t="str">
        <f>VLOOKUP($B5,Данные!$A$2:$W$1215,18,FALSE)</f>
        <v>3 года</v>
      </c>
      <c r="X5" s="246"/>
      <c r="Y5" s="112">
        <f>VLOOKUP($B5,Данные!$A$2:$X$1215,24,FALSE)</f>
        <v>3785</v>
      </c>
    </row>
    <row r="6" spans="1:26" ht="90" customHeight="1">
      <c r="A6" s="540"/>
      <c r="B6" s="38" t="s">
        <v>330</v>
      </c>
      <c r="C6" s="173">
        <f>VLOOKUP(B6,Данные!A:AB,28,FALSE)</f>
        <v>10003</v>
      </c>
      <c r="D6" s="533"/>
      <c r="E6" s="536"/>
      <c r="F6" s="245" t="str">
        <f>VLOOKUP($B6,Данные!$A$2:$W$1215,6,FALSE)</f>
        <v>Д (косинусная)</v>
      </c>
      <c r="G6" s="245" t="str">
        <f>VLOOKUP($B6,Данные!$A$2:$W$1215,8,FALSE)</f>
        <v>SUNSHINE ELECTRONICS</v>
      </c>
      <c r="H6" s="245" t="str">
        <f>VLOOKUP($B6,Данные!$A$2:$W$1215,14,FALSE)</f>
        <v>Экструдированный алюминиевый профиль (анодированный), прозрачное минеральное стекло</v>
      </c>
      <c r="I6" s="245" t="str">
        <f>VLOOKUP($B6,Данные!$A$2:$W$1215,4,FALSE)</f>
        <v>176-264В AС</v>
      </c>
      <c r="J6" s="245">
        <f>VLOOKUP($B6,Данные!$A$2:$W$1215,5,FALSE)</f>
        <v>0.95</v>
      </c>
      <c r="K6" s="245" t="str">
        <f>VLOOKUP($B6,Данные!$A$2:$W$1215,15,FALSE)</f>
        <v xml:space="preserve"> -60°...+50° С</v>
      </c>
      <c r="L6" s="245" t="str">
        <f>VLOOKUP($B6,Данные!$A$2:$W$1215,16,FALSE)</f>
        <v>50 000 ч</v>
      </c>
      <c r="M6" s="245" t="str">
        <f>VLOOKUP($B6,Данные!A:AB,10,FALSE)</f>
        <v>225х100х135</v>
      </c>
      <c r="N6" s="307" t="e">
        <f>VLOOKUP($B6,Данные!A:AB,11,FALSE)</f>
        <v>#N/A</v>
      </c>
      <c r="O6" s="307">
        <f>VLOOKUP($B6,Данные!A:AB,12,FALSE)</f>
        <v>1100</v>
      </c>
      <c r="P6" s="307">
        <f>VLOOKUP($B6,Данные!A:AB,13,FALSE)</f>
        <v>1200</v>
      </c>
      <c r="Q6" s="249">
        <f>VLOOKUP($B6,Данные!$A$2:$W$1215,9,FALSE)</f>
        <v>84</v>
      </c>
      <c r="R6" s="27">
        <f>VLOOKUP($B6,Данные!$A$2:$W$1215,2,FALSE)</f>
        <v>32</v>
      </c>
      <c r="S6" s="28" t="str">
        <f>VLOOKUP($B6,Данные!$A$2:$W$1215,3,FALSE)</f>
        <v>515-527 нм</v>
      </c>
      <c r="T6" s="345" t="str">
        <f t="shared" si="0"/>
        <v>-</v>
      </c>
      <c r="U6" s="86" t="str">
        <f>VLOOKUP($B6,Данные!$A$2:$W$1215,17,FALSE)</f>
        <v>-</v>
      </c>
      <c r="V6" s="34">
        <f>VLOOKUP($B6,Данные!$A$2:$W$1215,7,FALSE)</f>
        <v>67</v>
      </c>
      <c r="W6" s="28" t="str">
        <f>VLOOKUP($B6,Данные!$A$2:$W$1215,18,FALSE)</f>
        <v>3 года</v>
      </c>
      <c r="X6" s="245"/>
      <c r="Y6" s="113">
        <f>VLOOKUP($B6,Данные!$A$2:$X$1215,24,FALSE)</f>
        <v>3785</v>
      </c>
    </row>
    <row r="7" spans="1:26" ht="90" customHeight="1" thickBot="1">
      <c r="A7" s="541"/>
      <c r="B7" s="38" t="s">
        <v>331</v>
      </c>
      <c r="C7" s="173">
        <f>VLOOKUP(B7,Данные!A:AB,28,FALSE)</f>
        <v>10005</v>
      </c>
      <c r="D7" s="534"/>
      <c r="E7" s="537"/>
      <c r="F7" s="247" t="str">
        <f>VLOOKUP($B7,Данные!$A$2:$W$1215,6,FALSE)</f>
        <v>Д (косинусная)</v>
      </c>
      <c r="G7" s="247" t="str">
        <f>VLOOKUP($B7,Данные!$A$2:$W$1215,8,FALSE)</f>
        <v>SUNSHINE ELECTRONICS</v>
      </c>
      <c r="H7" s="247" t="str">
        <f>VLOOKUP($B7,Данные!$A$2:$W$1215,14,FALSE)</f>
        <v>Экструдированный алюминиевый профиль (анодированный), прозрачное минеральное стекло</v>
      </c>
      <c r="I7" s="247" t="str">
        <f>VLOOKUP($B7,Данные!$A$2:$W$1215,4,FALSE)</f>
        <v>176-264В AС</v>
      </c>
      <c r="J7" s="247">
        <f>VLOOKUP($B7,Данные!$A$2:$W$1215,5,FALSE)</f>
        <v>0.95</v>
      </c>
      <c r="K7" s="247" t="str">
        <f>VLOOKUP($B7,Данные!$A$2:$W$1215,15,FALSE)</f>
        <v xml:space="preserve"> -60°...+50° С</v>
      </c>
      <c r="L7" s="247" t="str">
        <f>VLOOKUP($B7,Данные!$A$2:$W$1215,16,FALSE)</f>
        <v>50 000 ч</v>
      </c>
      <c r="M7" s="247" t="str">
        <f>VLOOKUP($B7,Данные!A:AB,10,FALSE)</f>
        <v>225х100х135</v>
      </c>
      <c r="N7" s="308" t="e">
        <f>VLOOKUP($B7,Данные!A:AB,11,FALSE)</f>
        <v>#N/A</v>
      </c>
      <c r="O7" s="308">
        <f>VLOOKUP($B7,Данные!A:AB,12,FALSE)</f>
        <v>1100</v>
      </c>
      <c r="P7" s="308">
        <f>VLOOKUP($B7,Данные!A:AB,13,FALSE)</f>
        <v>1200</v>
      </c>
      <c r="Q7" s="250">
        <f>VLOOKUP($B7,Данные!$A$2:$W$1215,9,FALSE)</f>
        <v>84</v>
      </c>
      <c r="R7" s="23">
        <f>VLOOKUP($B7,Данные!$A$2:$W$1215,2,FALSE)</f>
        <v>32</v>
      </c>
      <c r="S7" s="24" t="str">
        <f>VLOOKUP($B7,Данные!$A$2:$W$1215,3,FALSE)</f>
        <v>460-475 нм</v>
      </c>
      <c r="T7" s="346" t="str">
        <f t="shared" si="0"/>
        <v>-</v>
      </c>
      <c r="U7" s="87" t="str">
        <f>VLOOKUP($B7,Данные!$A$2:$W$1215,17,FALSE)</f>
        <v>-</v>
      </c>
      <c r="V7" s="36">
        <f>VLOOKUP($B7,Данные!$A$2:$W$1215,7,FALSE)</f>
        <v>67</v>
      </c>
      <c r="W7" s="24" t="str">
        <f>VLOOKUP($B7,Данные!$A$2:$W$1215,18,FALSE)</f>
        <v>3 года</v>
      </c>
      <c r="X7" s="247"/>
      <c r="Y7" s="114">
        <f>VLOOKUP($B7,Данные!$A$2:$X$1215,24,FALSE)</f>
        <v>3785</v>
      </c>
    </row>
    <row r="8" spans="1:26" ht="90" customHeight="1">
      <c r="A8" s="539"/>
      <c r="B8" s="37" t="s">
        <v>326</v>
      </c>
      <c r="C8" s="172">
        <f>VLOOKUP(B8,Данные!A:AB,28,FALSE)</f>
        <v>10002</v>
      </c>
      <c r="D8" s="532" t="s">
        <v>360</v>
      </c>
      <c r="E8" s="535" t="str">
        <f>CONCATENATE(CONCATENATE($F$4,": ",$F8,CHAR(10),$G$4,": ",$G8,CHAR(10),$H$4,": ",$H8,CHAR(10),$I$4,": ",$I8,CHAR(10),$J$4,": ",$J8,CHAR(10),$K$4,": ",$K8,CHAR(10),$L$4,": ",$L8,CHAR(10)),)</f>
        <v xml:space="preserve">КСС: Д (косинусная)
Светодиоды: SUNSHINE ELECTRONICS
Материал: Экструдированный алюминиевый профиль (анодированный), прозрачное минеральное стекло
Рабочее напряжение: 176-264В AС
Сos φ: 0,95
Рабочая t°:  -60°...+50° С
Срок службы: 50 000 ч
</v>
      </c>
      <c r="F8" s="246" t="str">
        <f>VLOOKUP($B8,Данные!$A$2:$W$1215,6,FALSE)</f>
        <v>Д (косинусная)</v>
      </c>
      <c r="G8" s="246" t="str">
        <f>VLOOKUP($B8,Данные!$A$2:$W$1215,8,FALSE)</f>
        <v>SUNSHINE ELECTRONICS</v>
      </c>
      <c r="H8" s="246" t="str">
        <f>VLOOKUP($B8,Данные!$A$2:$W$1215,14,FALSE)</f>
        <v>Экструдированный алюминиевый профиль (анодированный), прозрачное минеральное стекло</v>
      </c>
      <c r="I8" s="246" t="str">
        <f>VLOOKUP($B8,Данные!$A$2:$W$1215,4,FALSE)</f>
        <v>176-264В AС</v>
      </c>
      <c r="J8" s="246">
        <f>VLOOKUP($B8,Данные!$A$2:$W$1215,5,FALSE)</f>
        <v>0.95</v>
      </c>
      <c r="K8" s="246" t="str">
        <f>VLOOKUP($B8,Данные!$A$2:$W$1215,15,FALSE)</f>
        <v xml:space="preserve"> -60°...+50° С</v>
      </c>
      <c r="L8" s="246" t="str">
        <f>VLOOKUP($B8,Данные!$A$2:$W$1215,16,FALSE)</f>
        <v>50 000 ч</v>
      </c>
      <c r="M8" s="246" t="str">
        <f>VLOOKUP($B8,Данные!A:AB,10,FALSE)</f>
        <v>225х100х120</v>
      </c>
      <c r="N8" s="22" t="e">
        <f>VLOOKUP($B8,Данные!A:AB,11,FALSE)</f>
        <v>#N/A</v>
      </c>
      <c r="O8" s="22">
        <f>VLOOKUP($B8,Данные!A:AB,12,FALSE)</f>
        <v>1050</v>
      </c>
      <c r="P8" s="22">
        <f>VLOOKUP($B8,Данные!A:AB,13,FALSE)</f>
        <v>1150</v>
      </c>
      <c r="Q8" s="22">
        <f>VLOOKUP($B8,Данные!$A$2:$W$1215,9,FALSE)</f>
        <v>84</v>
      </c>
      <c r="R8" s="19">
        <f>VLOOKUP($B8,Данные!$A$2:$W$1215,2,FALSE)</f>
        <v>32</v>
      </c>
      <c r="S8" s="20" t="str">
        <f>VLOOKUP($B8,Данные!$A$2:$W$1215,3,FALSE)</f>
        <v>621-627 нм</v>
      </c>
      <c r="T8" s="21" t="str">
        <f t="shared" si="0"/>
        <v>-</v>
      </c>
      <c r="U8" s="35" t="str">
        <f>VLOOKUP($B8,Данные!$A$2:$W$1215,17,FALSE)</f>
        <v>-</v>
      </c>
      <c r="V8" s="35">
        <f>VLOOKUP($B8,Данные!$A$2:$W$1215,7,FALSE)</f>
        <v>67</v>
      </c>
      <c r="W8" s="20" t="str">
        <f>VLOOKUP($B8,Данные!$A$2:$W$1215,18,FALSE)</f>
        <v>3 года</v>
      </c>
      <c r="X8" s="246"/>
      <c r="Y8" s="112">
        <f>VLOOKUP($B8,Данные!$A$2:$X$1215,24,FALSE)</f>
        <v>3785</v>
      </c>
    </row>
    <row r="9" spans="1:26" ht="90" customHeight="1">
      <c r="A9" s="540"/>
      <c r="B9" s="38" t="s">
        <v>327</v>
      </c>
      <c r="C9" s="173">
        <f>VLOOKUP(B9,Данные!A:AB,28,FALSE)</f>
        <v>10004</v>
      </c>
      <c r="D9" s="533"/>
      <c r="E9" s="536"/>
      <c r="F9" s="245" t="str">
        <f>VLOOKUP($B9,Данные!$A$2:$W$1215,6,FALSE)</f>
        <v>Д (косинусная)</v>
      </c>
      <c r="G9" s="245" t="str">
        <f>VLOOKUP($B9,Данные!$A$2:$W$1215,8,FALSE)</f>
        <v>SUNSHINE ELECTRONICS</v>
      </c>
      <c r="H9" s="245" t="str">
        <f>VLOOKUP($B9,Данные!$A$2:$W$1215,14,FALSE)</f>
        <v>Экструдированный алюминиевый профиль (анодированный), прозрачное минеральное стекло</v>
      </c>
      <c r="I9" s="245" t="str">
        <f>VLOOKUP($B9,Данные!$A$2:$W$1215,4,FALSE)</f>
        <v>176-264В AС</v>
      </c>
      <c r="J9" s="245">
        <f>VLOOKUP($B9,Данные!$A$2:$W$1215,5,FALSE)</f>
        <v>0.95</v>
      </c>
      <c r="K9" s="245" t="str">
        <f>VLOOKUP($B9,Данные!$A$2:$W$1215,15,FALSE)</f>
        <v xml:space="preserve"> -60°...+50° С</v>
      </c>
      <c r="L9" s="245" t="str">
        <f>VLOOKUP($B9,Данные!$A$2:$W$1215,16,FALSE)</f>
        <v>50 000 ч</v>
      </c>
      <c r="M9" s="245" t="str">
        <f>VLOOKUP($B9,Данные!A:AB,10,FALSE)</f>
        <v>225х100х120</v>
      </c>
      <c r="N9" s="307" t="e">
        <f>VLOOKUP($B9,Данные!A:AB,11,FALSE)</f>
        <v>#N/A</v>
      </c>
      <c r="O9" s="307">
        <f>VLOOKUP($B9,Данные!A:AB,12,FALSE)</f>
        <v>1050</v>
      </c>
      <c r="P9" s="307">
        <f>VLOOKUP($B9,Данные!A:AB,13,FALSE)</f>
        <v>1150</v>
      </c>
      <c r="Q9" s="249">
        <f>VLOOKUP($B9,Данные!$A$2:$W$1215,9,FALSE)</f>
        <v>84</v>
      </c>
      <c r="R9" s="27">
        <f>VLOOKUP($B9,Данные!$A$2:$W$1215,2,FALSE)</f>
        <v>32</v>
      </c>
      <c r="S9" s="28" t="str">
        <f>VLOOKUP($B9,Данные!$A$2:$W$1215,3,FALSE)</f>
        <v>515-527 нм</v>
      </c>
      <c r="T9" s="29" t="str">
        <f t="shared" si="0"/>
        <v>-</v>
      </c>
      <c r="U9" s="34" t="str">
        <f>VLOOKUP($B9,Данные!$A$2:$W$1215,17,FALSE)</f>
        <v>-</v>
      </c>
      <c r="V9" s="34">
        <f>VLOOKUP($B9,Данные!$A$2:$W$1215,7,FALSE)</f>
        <v>67</v>
      </c>
      <c r="W9" s="28" t="str">
        <f>VLOOKUP($B9,Данные!$A$2:$W$1215,18,FALSE)</f>
        <v>3 года</v>
      </c>
      <c r="X9" s="245"/>
      <c r="Y9" s="113">
        <f>VLOOKUP($B9,Данные!$A$2:$X$1215,24,FALSE)</f>
        <v>3785</v>
      </c>
    </row>
    <row r="10" spans="1:26" ht="90" customHeight="1" thickBot="1">
      <c r="A10" s="541"/>
      <c r="B10" s="38" t="s">
        <v>328</v>
      </c>
      <c r="C10" s="173">
        <f>VLOOKUP(B10,Данные!A:AB,28,FALSE)</f>
        <v>10006</v>
      </c>
      <c r="D10" s="534"/>
      <c r="E10" s="537"/>
      <c r="F10" s="247" t="str">
        <f>VLOOKUP($B10,Данные!$A$2:$W$1215,6,FALSE)</f>
        <v>Д (косинусная)</v>
      </c>
      <c r="G10" s="247" t="str">
        <f>VLOOKUP($B10,Данные!$A$2:$W$1215,8,FALSE)</f>
        <v>SUNSHINE ELECTRONICS</v>
      </c>
      <c r="H10" s="247" t="str">
        <f>VLOOKUP($B10,Данные!$A$2:$W$1215,14,FALSE)</f>
        <v>Экструдированный алюминиевый профиль (анодированный), прозрачное минеральное стекло</v>
      </c>
      <c r="I10" s="247" t="str">
        <f>VLOOKUP($B10,Данные!$A$2:$W$1215,4,FALSE)</f>
        <v>176-264В AС</v>
      </c>
      <c r="J10" s="247">
        <f>VLOOKUP($B10,Данные!$A$2:$W$1215,5,FALSE)</f>
        <v>0.95</v>
      </c>
      <c r="K10" s="247" t="str">
        <f>VLOOKUP($B10,Данные!$A$2:$W$1215,15,FALSE)</f>
        <v xml:space="preserve"> -60°...+50° С</v>
      </c>
      <c r="L10" s="247" t="str">
        <f>VLOOKUP($B10,Данные!$A$2:$W$1215,16,FALSE)</f>
        <v>50 000 ч</v>
      </c>
      <c r="M10" s="247" t="str">
        <f>VLOOKUP($B10,Данные!A:AB,10,FALSE)</f>
        <v>225х100х120</v>
      </c>
      <c r="N10" s="308" t="e">
        <f>VLOOKUP($B10,Данные!A:AB,11,FALSE)</f>
        <v>#N/A</v>
      </c>
      <c r="O10" s="308">
        <f>VLOOKUP($B10,Данные!A:AB,12,FALSE)</f>
        <v>1050</v>
      </c>
      <c r="P10" s="308">
        <f>VLOOKUP($B10,Данные!A:AB,13,FALSE)</f>
        <v>1150</v>
      </c>
      <c r="Q10" s="250">
        <f>VLOOKUP($B10,Данные!$A$2:$W$1215,9,FALSE)</f>
        <v>84</v>
      </c>
      <c r="R10" s="23">
        <f>VLOOKUP($B10,Данные!$A$2:$W$1215,2,FALSE)</f>
        <v>32</v>
      </c>
      <c r="S10" s="24" t="str">
        <f>VLOOKUP($B10,Данные!$A$2:$W$1215,3,FALSE)</f>
        <v>460-475 нм</v>
      </c>
      <c r="T10" s="25" t="str">
        <f t="shared" si="0"/>
        <v>-</v>
      </c>
      <c r="U10" s="36" t="str">
        <f>VLOOKUP($B10,Данные!$A$2:$W$1215,17,FALSE)</f>
        <v>-</v>
      </c>
      <c r="V10" s="36">
        <f>VLOOKUP($B10,Данные!$A$2:$W$1215,7,FALSE)</f>
        <v>67</v>
      </c>
      <c r="W10" s="24" t="str">
        <f>VLOOKUP($B10,Данные!$A$2:$W$1215,18,FALSE)</f>
        <v>3 года</v>
      </c>
      <c r="X10" s="247"/>
      <c r="Y10" s="114">
        <f>VLOOKUP($B10,Данные!$A$2:$X$1215,24,FALSE)</f>
        <v>3785</v>
      </c>
    </row>
    <row r="11" spans="1:26" ht="90" customHeight="1">
      <c r="A11" s="539"/>
      <c r="B11" s="37" t="s">
        <v>332</v>
      </c>
      <c r="C11" s="172">
        <f>VLOOKUP(B11,Данные!A:AB,28,FALSE)</f>
        <v>10007</v>
      </c>
      <c r="D11" s="532" t="s">
        <v>360</v>
      </c>
      <c r="E11" s="535" t="str">
        <f>CONCATENATE(CONCATENATE($F$4,": ",$F11,CHAR(10),$G$4,": ",$G11,CHAR(10),$H$4,": ",$H11,CHAR(10),$I$4,": ",$I11,CHAR(10),$J$4,": ",$J11,CHAR(10),$K$4,": ",$K11,CHAR(10),$L$4,": ",$L11,CHAR(10)),)</f>
        <v xml:space="preserve">КСС: К (концентрированная), 15°
Светодиоды: SUNSHINE ELECTRONICS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50 000 ч
</v>
      </c>
      <c r="F11" s="347" t="str">
        <f>VLOOKUP($B11,Данные!$A$2:$W$1215,6,FALSE)</f>
        <v>К (концентрированная), 15°</v>
      </c>
      <c r="G11" s="347" t="str">
        <f>VLOOKUP($B11,Данные!$A$2:$W$1215,8,FALSE)</f>
        <v>SUNSHINE ELECTRONICS</v>
      </c>
      <c r="H11" s="347" t="str">
        <f>VLOOKUP($B11,Данные!$A$2:$W$1215,14,FALSE)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1" s="347" t="str">
        <f>VLOOKUP($B11,Данные!$A$2:$W$1215,4,FALSE)</f>
        <v>176-264В AС</v>
      </c>
      <c r="J11" s="347">
        <f>VLOOKUP($B11,Данные!$A$2:$W$1215,5,FALSE)</f>
        <v>0.95</v>
      </c>
      <c r="K11" s="347" t="str">
        <f>VLOOKUP($B11,Данные!$A$2:$W$1215,15,FALSE)</f>
        <v xml:space="preserve"> -60°...+50° С</v>
      </c>
      <c r="L11" s="347" t="str">
        <f>VLOOKUP($B11,Данные!$A$2:$W$1215,16,FALSE)</f>
        <v>50 000 ч</v>
      </c>
      <c r="M11" s="347" t="str">
        <f>VLOOKUP($B11,Данные!A:AB,10,FALSE)</f>
        <v>275х100х135</v>
      </c>
      <c r="N11" s="22" t="e">
        <f>VLOOKUP($B11,Данные!A:AB,11,FALSE)</f>
        <v>#N/A</v>
      </c>
      <c r="O11" s="22">
        <f>VLOOKUP($B11,Данные!A:AB,12,FALSE)</f>
        <v>1200</v>
      </c>
      <c r="P11" s="22">
        <f>VLOOKUP($B11,Данные!A:AB,13,FALSE)</f>
        <v>1300</v>
      </c>
      <c r="Q11" s="22">
        <f>VLOOKUP($B11,Данные!$A$2:$W$1215,9,FALSE)</f>
        <v>84</v>
      </c>
      <c r="R11" s="19">
        <f>VLOOKUP($B11,Данные!$A$2:$W$1215,2,FALSE)</f>
        <v>32</v>
      </c>
      <c r="S11" s="20" t="str">
        <f>VLOOKUP($B11,Данные!$A$2:$W$1215,3,FALSE)</f>
        <v>621-627 нм</v>
      </c>
      <c r="T11" s="21" t="str">
        <f t="shared" ref="T11:T34" si="1">U11</f>
        <v>-</v>
      </c>
      <c r="U11" s="35" t="str">
        <f>VLOOKUP($B11,Данные!$A$2:$W$1215,17,FALSE)</f>
        <v>-</v>
      </c>
      <c r="V11" s="35">
        <f>VLOOKUP($B11,Данные!$A$2:$W$1215,7,FALSE)</f>
        <v>67</v>
      </c>
      <c r="W11" s="20" t="str">
        <f>VLOOKUP($B11,Данные!$A$2:$W$1215,18,FALSE)</f>
        <v>3 года</v>
      </c>
      <c r="X11" s="347"/>
      <c r="Y11" s="112">
        <f>VLOOKUP($B11,Данные!$A$2:$X$1215,24,FALSE)</f>
        <v>5270</v>
      </c>
    </row>
    <row r="12" spans="1:26" ht="90" customHeight="1">
      <c r="A12" s="540"/>
      <c r="B12" s="38" t="s">
        <v>338</v>
      </c>
      <c r="C12" s="173">
        <f>VLOOKUP(B12,Данные!A:AB,28,FALSE)</f>
        <v>10009</v>
      </c>
      <c r="D12" s="533"/>
      <c r="E12" s="536"/>
      <c r="F12" s="348" t="str">
        <f>VLOOKUP($B12,Данные!$A$2:$W$1215,6,FALSE)</f>
        <v>К (концентрированная), 15°</v>
      </c>
      <c r="G12" s="348" t="str">
        <f>VLOOKUP($B12,Данные!$A$2:$W$1215,8,FALSE)</f>
        <v>SUNSHINE ELECTRONICS</v>
      </c>
      <c r="H12" s="348" t="str">
        <f>VLOOKUP($B12,Данные!$A$2:$W$1215,14,FALSE)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2" s="348" t="str">
        <f>VLOOKUP($B12,Данные!$A$2:$W$1215,4,FALSE)</f>
        <v>176-264В AС</v>
      </c>
      <c r="J12" s="348">
        <f>VLOOKUP($B12,Данные!$A$2:$W$1215,5,FALSE)</f>
        <v>0.95</v>
      </c>
      <c r="K12" s="348" t="str">
        <f>VLOOKUP($B12,Данные!$A$2:$W$1215,15,FALSE)</f>
        <v xml:space="preserve"> -60°...+50° С</v>
      </c>
      <c r="L12" s="348" t="str">
        <f>VLOOKUP($B12,Данные!$A$2:$W$1215,16,FALSE)</f>
        <v>50 000 ч</v>
      </c>
      <c r="M12" s="348" t="str">
        <f>VLOOKUP($B12,Данные!A:AB,10,FALSE)</f>
        <v>275х100х135</v>
      </c>
      <c r="N12" s="350" t="e">
        <f>VLOOKUP($B12,Данные!A:AB,11,FALSE)</f>
        <v>#N/A</v>
      </c>
      <c r="O12" s="350">
        <f>VLOOKUP($B12,Данные!A:AB,12,FALSE)</f>
        <v>1200</v>
      </c>
      <c r="P12" s="350">
        <f>VLOOKUP($B12,Данные!A:AB,13,FALSE)</f>
        <v>1300</v>
      </c>
      <c r="Q12" s="350">
        <f>VLOOKUP($B12,Данные!$A$2:$W$1215,9,FALSE)</f>
        <v>84</v>
      </c>
      <c r="R12" s="27">
        <f>VLOOKUP($B12,Данные!$A$2:$W$1215,2,FALSE)</f>
        <v>32</v>
      </c>
      <c r="S12" s="28" t="str">
        <f>VLOOKUP($B12,Данные!$A$2:$W$1215,3,FALSE)</f>
        <v>515-527 нм</v>
      </c>
      <c r="T12" s="29" t="str">
        <f t="shared" si="1"/>
        <v>-</v>
      </c>
      <c r="U12" s="34" t="str">
        <f>VLOOKUP($B12,Данные!$A$2:$W$1215,17,FALSE)</f>
        <v>-</v>
      </c>
      <c r="V12" s="34">
        <f>VLOOKUP($B12,Данные!$A$2:$W$1215,7,FALSE)</f>
        <v>67</v>
      </c>
      <c r="W12" s="28" t="str">
        <f>VLOOKUP($B12,Данные!$A$2:$W$1215,18,FALSE)</f>
        <v>3 года</v>
      </c>
      <c r="X12" s="348"/>
      <c r="Y12" s="113">
        <f>VLOOKUP($B12,Данные!$A$2:$X$1215,24,FALSE)</f>
        <v>5270</v>
      </c>
    </row>
    <row r="13" spans="1:26" ht="90" customHeight="1" thickBot="1">
      <c r="A13" s="541"/>
      <c r="B13" s="38" t="s">
        <v>340</v>
      </c>
      <c r="C13" s="173">
        <f>VLOOKUP(B13,Данные!A:AB,28,FALSE)</f>
        <v>10011</v>
      </c>
      <c r="D13" s="534"/>
      <c r="E13" s="537"/>
      <c r="F13" s="349" t="str">
        <f>VLOOKUP($B13,Данные!$A$2:$W$1215,6,FALSE)</f>
        <v>К (концентрированная), 15°</v>
      </c>
      <c r="G13" s="349" t="str">
        <f>VLOOKUP($B13,Данные!$A$2:$W$1215,8,FALSE)</f>
        <v>SUNSHINE ELECTRONICS</v>
      </c>
      <c r="H13" s="349" t="str">
        <f>VLOOKUP($B13,Данные!$A$2:$W$1215,14,FALSE)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3" s="349" t="str">
        <f>VLOOKUP($B13,Данные!$A$2:$W$1215,4,FALSE)</f>
        <v>176-264В AС</v>
      </c>
      <c r="J13" s="349">
        <f>VLOOKUP($B13,Данные!$A$2:$W$1215,5,FALSE)</f>
        <v>0.95</v>
      </c>
      <c r="K13" s="349" t="str">
        <f>VLOOKUP($B13,Данные!$A$2:$W$1215,15,FALSE)</f>
        <v xml:space="preserve"> -60°...+50° С</v>
      </c>
      <c r="L13" s="349" t="str">
        <f>VLOOKUP($B13,Данные!$A$2:$W$1215,16,FALSE)</f>
        <v>50 000 ч</v>
      </c>
      <c r="M13" s="349" t="str">
        <f>VLOOKUP($B13,Данные!A:AB,10,FALSE)</f>
        <v>275х100х135</v>
      </c>
      <c r="N13" s="351" t="e">
        <f>VLOOKUP($B13,Данные!A:AB,11,FALSE)</f>
        <v>#N/A</v>
      </c>
      <c r="O13" s="351">
        <f>VLOOKUP($B13,Данные!A:AB,12,FALSE)</f>
        <v>1200</v>
      </c>
      <c r="P13" s="351">
        <f>VLOOKUP($B13,Данные!A:AB,13,FALSE)</f>
        <v>1300</v>
      </c>
      <c r="Q13" s="351">
        <f>VLOOKUP($B13,Данные!$A$2:$W$1215,9,FALSE)</f>
        <v>84</v>
      </c>
      <c r="R13" s="23">
        <f>VLOOKUP($B13,Данные!$A$2:$W$1215,2,FALSE)</f>
        <v>32</v>
      </c>
      <c r="S13" s="24" t="str">
        <f>VLOOKUP($B13,Данные!$A$2:$W$1215,3,FALSE)</f>
        <v>460-475 нм</v>
      </c>
      <c r="T13" s="25" t="str">
        <f t="shared" si="1"/>
        <v>-</v>
      </c>
      <c r="U13" s="36" t="str">
        <f>VLOOKUP($B13,Данные!$A$2:$W$1215,17,FALSE)</f>
        <v>-</v>
      </c>
      <c r="V13" s="36">
        <f>VLOOKUP($B13,Данные!$A$2:$W$1215,7,FALSE)</f>
        <v>67</v>
      </c>
      <c r="W13" s="24" t="str">
        <f>VLOOKUP($B13,Данные!$A$2:$W$1215,18,FALSE)</f>
        <v>3 года</v>
      </c>
      <c r="X13" s="349"/>
      <c r="Y13" s="114">
        <f>VLOOKUP($B13,Данные!$A$2:$X$1215,24,FALSE)</f>
        <v>5270</v>
      </c>
    </row>
    <row r="14" spans="1:26" ht="90" customHeight="1">
      <c r="A14" s="557"/>
      <c r="B14" s="37" t="s">
        <v>333</v>
      </c>
      <c r="C14" s="172">
        <f>VLOOKUP(B14,Данные!A:AB,28,FALSE)</f>
        <v>10008</v>
      </c>
      <c r="D14" s="532" t="s">
        <v>360</v>
      </c>
      <c r="E14" s="535" t="str">
        <f>CONCATENATE(CONCATENATE($F$4,": ",$F14,CHAR(10),$G$4,": ",$G14,CHAR(10),$H$4,": ",$H14,CHAR(10),$I$4,": ",$I14,CHAR(10),$J$4,": ",$J14,CHAR(10),$K$4,": ",$K14,CHAR(10),$L$4,": ",$L14,CHAR(10)),)</f>
        <v xml:space="preserve">КСС: К (концентрированная), 15°
Светодиоды: SUNSHINE ELECTRONICS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50 000 ч
</v>
      </c>
      <c r="F14" s="348" t="str">
        <f>VLOOKUP($B14,Данные!$A$2:$W$1215,6,FALSE)</f>
        <v>К (концентрированная), 15°</v>
      </c>
      <c r="G14" s="348" t="str">
        <f>VLOOKUP($B14,Данные!$A$2:$W$1215,8,FALSE)</f>
        <v>SUNSHINE ELECTRONICS</v>
      </c>
      <c r="H14" s="348" t="str">
        <f>VLOOKUP($B14,Данные!$A$2:$W$1215,14,FALSE)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4" s="348" t="str">
        <f>VLOOKUP($B14,Данные!$A$2:$W$1215,4,FALSE)</f>
        <v>176-264В AС</v>
      </c>
      <c r="J14" s="348">
        <f>VLOOKUP($B14,Данные!$A$2:$W$1215,5,FALSE)</f>
        <v>0.95</v>
      </c>
      <c r="K14" s="348" t="str">
        <f>VLOOKUP($B14,Данные!$A$2:$W$1215,15,FALSE)</f>
        <v xml:space="preserve"> -60°...+50° С</v>
      </c>
      <c r="L14" s="348" t="str">
        <f>VLOOKUP($B14,Данные!$A$2:$W$1215,16,FALSE)</f>
        <v>50 000 ч</v>
      </c>
      <c r="M14" s="348" t="str">
        <f>VLOOKUP($B14,Данные!A:AB,10,FALSE)</f>
        <v>275х100х120</v>
      </c>
      <c r="N14" s="350" t="e">
        <f>VLOOKUP($B14,Данные!A:AB,11,FALSE)</f>
        <v>#N/A</v>
      </c>
      <c r="O14" s="350">
        <f>VLOOKUP($B14,Данные!A:AB,12,FALSE)</f>
        <v>1250</v>
      </c>
      <c r="P14" s="350">
        <f>VLOOKUP($B14,Данные!A:AB,13,FALSE)</f>
        <v>1350</v>
      </c>
      <c r="Q14" s="350">
        <f>VLOOKUP($B14,Данные!$A$2:$W$1215,9,FALSE)</f>
        <v>84</v>
      </c>
      <c r="R14" s="27">
        <f>VLOOKUP($B14,Данные!$A$2:$W$1215,2,FALSE)</f>
        <v>32</v>
      </c>
      <c r="S14" s="28" t="str">
        <f>VLOOKUP($B14,Данные!$A$2:$W$1215,3,FALSE)</f>
        <v>621-627 нм</v>
      </c>
      <c r="T14" s="29" t="str">
        <f t="shared" si="1"/>
        <v>-</v>
      </c>
      <c r="U14" s="34" t="str">
        <f>VLOOKUP($B14,Данные!$A$2:$W$1215,17,FALSE)</f>
        <v>-</v>
      </c>
      <c r="V14" s="34">
        <f>VLOOKUP($B14,Данные!$A$2:$W$1215,7,FALSE)</f>
        <v>67</v>
      </c>
      <c r="W14" s="28" t="str">
        <f>VLOOKUP($B14,Данные!$A$2:$W$1215,18,FALSE)</f>
        <v>3 года</v>
      </c>
      <c r="X14" s="348"/>
      <c r="Y14" s="113">
        <f>VLOOKUP($B14,Данные!$A$2:$X$1215,24,FALSE)</f>
        <v>5270</v>
      </c>
    </row>
    <row r="15" spans="1:26" ht="90" customHeight="1">
      <c r="A15" s="558"/>
      <c r="B15" s="38" t="s">
        <v>339</v>
      </c>
      <c r="C15" s="173">
        <f>VLOOKUP(B15,Данные!A:AB,28,FALSE)</f>
        <v>10010</v>
      </c>
      <c r="D15" s="533"/>
      <c r="E15" s="536"/>
      <c r="F15" s="348" t="str">
        <f>VLOOKUP($B15,Данные!$A$2:$W$1215,6,FALSE)</f>
        <v>К (концентрированная), 15°</v>
      </c>
      <c r="G15" s="348" t="str">
        <f>VLOOKUP($B15,Данные!$A$2:$W$1215,8,FALSE)</f>
        <v>SUNSHINE ELECTRONICS</v>
      </c>
      <c r="H15" s="348" t="str">
        <f>VLOOKUP($B15,Данные!$A$2:$W$1215,14,FALSE)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5" s="348" t="str">
        <f>VLOOKUP($B15,Данные!$A$2:$W$1215,4,FALSE)</f>
        <v>176-264В AС</v>
      </c>
      <c r="J15" s="348">
        <f>VLOOKUP($B15,Данные!$A$2:$W$1215,5,FALSE)</f>
        <v>0.95</v>
      </c>
      <c r="K15" s="348" t="str">
        <f>VLOOKUP($B15,Данные!$A$2:$W$1215,15,FALSE)</f>
        <v xml:space="preserve"> -60°...+50° С</v>
      </c>
      <c r="L15" s="348" t="str">
        <f>VLOOKUP($B15,Данные!$A$2:$W$1215,16,FALSE)</f>
        <v>50 000 ч</v>
      </c>
      <c r="M15" s="348" t="str">
        <f>VLOOKUP($B15,Данные!A:AB,10,FALSE)</f>
        <v>275х100х120</v>
      </c>
      <c r="N15" s="350" t="e">
        <f>VLOOKUP($B15,Данные!A:AB,11,FALSE)</f>
        <v>#N/A</v>
      </c>
      <c r="O15" s="350">
        <f>VLOOKUP($B15,Данные!A:AB,12,FALSE)</f>
        <v>1250</v>
      </c>
      <c r="P15" s="350">
        <f>VLOOKUP($B15,Данные!A:AB,13,FALSE)</f>
        <v>1350</v>
      </c>
      <c r="Q15" s="350">
        <f>VLOOKUP($B15,Данные!$A$2:$W$1215,9,FALSE)</f>
        <v>84</v>
      </c>
      <c r="R15" s="27">
        <f>VLOOKUP($B15,Данные!$A$2:$W$1215,2,FALSE)</f>
        <v>32</v>
      </c>
      <c r="S15" s="28" t="str">
        <f>VLOOKUP($B15,Данные!$A$2:$W$1215,3,FALSE)</f>
        <v>515-527 нм</v>
      </c>
      <c r="T15" s="29" t="str">
        <f t="shared" si="1"/>
        <v>-</v>
      </c>
      <c r="U15" s="34" t="str">
        <f>VLOOKUP($B15,Данные!$A$2:$W$1215,17,FALSE)</f>
        <v>-</v>
      </c>
      <c r="V15" s="34">
        <f>VLOOKUP($B15,Данные!$A$2:$W$1215,7,FALSE)</f>
        <v>67</v>
      </c>
      <c r="W15" s="28" t="str">
        <f>VLOOKUP($B15,Данные!$A$2:$W$1215,18,FALSE)</f>
        <v>3 года</v>
      </c>
      <c r="X15" s="348"/>
      <c r="Y15" s="113">
        <f>VLOOKUP($B15,Данные!$A$2:$X$1215,24,FALSE)</f>
        <v>5270</v>
      </c>
    </row>
    <row r="16" spans="1:26" ht="90" customHeight="1" thickBot="1">
      <c r="A16" s="559"/>
      <c r="B16" s="39" t="s">
        <v>341</v>
      </c>
      <c r="C16" s="174">
        <f>VLOOKUP(B16,Данные!A:AB,28,FALSE)</f>
        <v>10012</v>
      </c>
      <c r="D16" s="534"/>
      <c r="E16" s="537"/>
      <c r="F16" s="348" t="str">
        <f>VLOOKUP($B16,Данные!$A$2:$W$1215,6,FALSE)</f>
        <v>К (концентрированная), 15°</v>
      </c>
      <c r="G16" s="348" t="str">
        <f>VLOOKUP($B16,Данные!$A$2:$W$1215,8,FALSE)</f>
        <v>SUNSHINE ELECTRONICS</v>
      </c>
      <c r="H16" s="348" t="str">
        <f>VLOOKUP($B16,Данные!$A$2:$W$1215,14,FALSE)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6" s="348" t="str">
        <f>VLOOKUP($B16,Данные!$A$2:$W$1215,4,FALSE)</f>
        <v>176-264В AС</v>
      </c>
      <c r="J16" s="348">
        <f>VLOOKUP($B16,Данные!$A$2:$W$1215,5,FALSE)</f>
        <v>0.95</v>
      </c>
      <c r="K16" s="348" t="str">
        <f>VLOOKUP($B16,Данные!$A$2:$W$1215,15,FALSE)</f>
        <v xml:space="preserve"> -60°...+50° С</v>
      </c>
      <c r="L16" s="348" t="str">
        <f>VLOOKUP($B16,Данные!$A$2:$W$1215,16,FALSE)</f>
        <v>50 000 ч</v>
      </c>
      <c r="M16" s="348" t="str">
        <f>VLOOKUP($B16,Данные!A:AB,10,FALSE)</f>
        <v>275х100х120</v>
      </c>
      <c r="N16" s="350" t="e">
        <f>VLOOKUP($B16,Данные!A:AB,11,FALSE)</f>
        <v>#N/A</v>
      </c>
      <c r="O16" s="350">
        <f>VLOOKUP($B16,Данные!A:AB,12,FALSE)</f>
        <v>1250</v>
      </c>
      <c r="P16" s="350">
        <f>VLOOKUP($B16,Данные!A:AB,13,FALSE)</f>
        <v>1350</v>
      </c>
      <c r="Q16" s="351">
        <f>VLOOKUP($B16,Данные!$A$2:$W$1215,9,FALSE)</f>
        <v>84</v>
      </c>
      <c r="R16" s="23">
        <f>VLOOKUP($B16,Данные!$A$2:$W$1215,2,FALSE)</f>
        <v>32</v>
      </c>
      <c r="S16" s="24" t="str">
        <f>VLOOKUP($B16,Данные!$A$2:$W$1215,3,FALSE)</f>
        <v>460-475 нм</v>
      </c>
      <c r="T16" s="25" t="str">
        <f t="shared" si="1"/>
        <v>-</v>
      </c>
      <c r="U16" s="36" t="str">
        <f>VLOOKUP($B16,Данные!$A$2:$W$1215,17,FALSE)</f>
        <v>-</v>
      </c>
      <c r="V16" s="36">
        <f>VLOOKUP($B16,Данные!$A$2:$W$1215,7,FALSE)</f>
        <v>67</v>
      </c>
      <c r="W16" s="24" t="str">
        <f>VLOOKUP($B16,Данные!$A$2:$W$1215,18,FALSE)</f>
        <v>3 года</v>
      </c>
      <c r="X16" s="349"/>
      <c r="Y16" s="114">
        <f>VLOOKUP($B16,Данные!$A$2:$X$1215,24,FALSE)</f>
        <v>5270</v>
      </c>
    </row>
    <row r="17" spans="1:25" ht="90" customHeight="1">
      <c r="A17" s="539"/>
      <c r="B17" s="37" t="s">
        <v>473</v>
      </c>
      <c r="C17" s="172">
        <f>VLOOKUP(B17,Данные!A:AB,28,FALSE)</f>
        <v>10013</v>
      </c>
      <c r="D17" s="532" t="s">
        <v>360</v>
      </c>
      <c r="E17" s="535" t="str">
        <f>CONCATENATE(CONCATENATE($F$4,": ",$F17,CHAR(10),$G$4,": ",$G17,CHAR(10),$H$4,": ",$H17,CHAR(10),$I$4,": ",$I17,CHAR(10),$J$4,": ",$J17,CHAR(10),$K$4,": ",$K17,CHAR(10),$L$4,": ",$L17,CHAR(10)),)</f>
        <v xml:space="preserve">КСС: К (концентрированная), 30°
Светодиоды: SUNSHINE ELECTRONICS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50 000 ч
</v>
      </c>
      <c r="F17" s="347" t="str">
        <f>VLOOKUP($B17,Данные!$A$2:$W$1215,6,FALSE)</f>
        <v>К (концентрированная), 30°</v>
      </c>
      <c r="G17" s="347" t="str">
        <f>VLOOKUP($B17,Данные!$A$2:$W$1215,8,FALSE)</f>
        <v>SUNSHINE ELECTRONICS</v>
      </c>
      <c r="H17" s="347" t="str">
        <f>VLOOKUP($B17,Данные!$A$2:$W$1215,14,FALSE)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7" s="347" t="str">
        <f>VLOOKUP($B17,Данные!$A$2:$W$1215,4,FALSE)</f>
        <v>176-264В AС</v>
      </c>
      <c r="J17" s="347">
        <f>VLOOKUP($B17,Данные!$A$2:$W$1215,5,FALSE)</f>
        <v>0.95</v>
      </c>
      <c r="K17" s="347" t="str">
        <f>VLOOKUP($B17,Данные!$A$2:$W$1215,15,FALSE)</f>
        <v xml:space="preserve"> -60°...+50° С</v>
      </c>
      <c r="L17" s="347" t="str">
        <f>VLOOKUP($B17,Данные!$A$2:$W$1215,16,FALSE)</f>
        <v>50 000 ч</v>
      </c>
      <c r="M17" s="347" t="str">
        <f>VLOOKUP($B17,Данные!A:AB,10,FALSE)</f>
        <v>275х100х135</v>
      </c>
      <c r="N17" s="22" t="e">
        <f>VLOOKUP($B17,Данные!A:AB,11,FALSE)</f>
        <v>#N/A</v>
      </c>
      <c r="O17" s="22">
        <f>VLOOKUP($B17,Данные!A:AB,12,FALSE)</f>
        <v>1200</v>
      </c>
      <c r="P17" s="22">
        <f>VLOOKUP($B17,Данные!A:AB,13,FALSE)</f>
        <v>1300</v>
      </c>
      <c r="Q17" s="22">
        <f>VLOOKUP($B17,Данные!$A$2:$W$1215,9,FALSE)</f>
        <v>84</v>
      </c>
      <c r="R17" s="19">
        <f>VLOOKUP($B17,Данные!$A$2:$W$1215,2,FALSE)</f>
        <v>32</v>
      </c>
      <c r="S17" s="20" t="str">
        <f>VLOOKUP($B17,Данные!$A$2:$W$1215,3,FALSE)</f>
        <v>621-627 нм</v>
      </c>
      <c r="T17" s="21" t="str">
        <f t="shared" si="1"/>
        <v>-</v>
      </c>
      <c r="U17" s="35" t="str">
        <f>VLOOKUP($B17,Данные!$A$2:$W$1215,17,FALSE)</f>
        <v>-</v>
      </c>
      <c r="V17" s="35">
        <f>VLOOKUP($B17,Данные!$A$2:$W$1215,7,FALSE)</f>
        <v>67</v>
      </c>
      <c r="W17" s="20" t="str">
        <f>VLOOKUP($B17,Данные!$A$2:$W$1215,18,FALSE)</f>
        <v>3 года</v>
      </c>
      <c r="X17" s="347"/>
      <c r="Y17" s="112">
        <f>VLOOKUP($B17,Данные!$A$2:$X$1215,24,FALSE)</f>
        <v>5270</v>
      </c>
    </row>
    <row r="18" spans="1:25" ht="90" customHeight="1">
      <c r="A18" s="540"/>
      <c r="B18" s="38" t="s">
        <v>475</v>
      </c>
      <c r="C18" s="173">
        <f>VLOOKUP(B18,Данные!A:AB,28,FALSE)</f>
        <v>10015</v>
      </c>
      <c r="D18" s="533"/>
      <c r="E18" s="536"/>
      <c r="F18" s="348" t="str">
        <f>VLOOKUP($B18,Данные!$A$2:$W$1215,6,FALSE)</f>
        <v>К (концентрированная), 30°</v>
      </c>
      <c r="G18" s="348" t="str">
        <f>VLOOKUP($B18,Данные!$A$2:$W$1215,8,FALSE)</f>
        <v>SUNSHINE ELECTRONICS</v>
      </c>
      <c r="H18" s="348" t="str">
        <f>VLOOKUP($B18,Данные!$A$2:$W$1215,14,FALSE)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8" s="348" t="str">
        <f>VLOOKUP($B18,Данные!$A$2:$W$1215,4,FALSE)</f>
        <v>176-264В AС</v>
      </c>
      <c r="J18" s="348">
        <f>VLOOKUP($B18,Данные!$A$2:$W$1215,5,FALSE)</f>
        <v>0.95</v>
      </c>
      <c r="K18" s="348" t="str">
        <f>VLOOKUP($B18,Данные!$A$2:$W$1215,15,FALSE)</f>
        <v xml:space="preserve"> -60°...+50° С</v>
      </c>
      <c r="L18" s="348" t="str">
        <f>VLOOKUP($B18,Данные!$A$2:$W$1215,16,FALSE)</f>
        <v>50 000 ч</v>
      </c>
      <c r="M18" s="348" t="str">
        <f>VLOOKUP($B18,Данные!A:AB,10,FALSE)</f>
        <v>275х100х135</v>
      </c>
      <c r="N18" s="350" t="e">
        <f>VLOOKUP($B18,Данные!A:AB,11,FALSE)</f>
        <v>#N/A</v>
      </c>
      <c r="O18" s="350">
        <f>VLOOKUP($B18,Данные!A:AB,12,FALSE)</f>
        <v>1200</v>
      </c>
      <c r="P18" s="350">
        <f>VLOOKUP($B18,Данные!A:AB,13,FALSE)</f>
        <v>1300</v>
      </c>
      <c r="Q18" s="350">
        <f>VLOOKUP($B18,Данные!$A$2:$W$1215,9,FALSE)</f>
        <v>84</v>
      </c>
      <c r="R18" s="27">
        <f>VLOOKUP($B18,Данные!$A$2:$W$1215,2,FALSE)</f>
        <v>32</v>
      </c>
      <c r="S18" s="28" t="str">
        <f>VLOOKUP($B18,Данные!$A$2:$W$1215,3,FALSE)</f>
        <v>515-527 нм</v>
      </c>
      <c r="T18" s="29" t="str">
        <f t="shared" si="1"/>
        <v>-</v>
      </c>
      <c r="U18" s="34" t="str">
        <f>VLOOKUP($B18,Данные!$A$2:$W$1215,17,FALSE)</f>
        <v>-</v>
      </c>
      <c r="V18" s="34">
        <f>VLOOKUP($B18,Данные!$A$2:$W$1215,7,FALSE)</f>
        <v>67</v>
      </c>
      <c r="W18" s="28" t="str">
        <f>VLOOKUP($B18,Данные!$A$2:$W$1215,18,FALSE)</f>
        <v>3 года</v>
      </c>
      <c r="X18" s="348"/>
      <c r="Y18" s="113">
        <f>VLOOKUP($B18,Данные!$A$2:$X$1215,24,FALSE)</f>
        <v>5270</v>
      </c>
    </row>
    <row r="19" spans="1:25" ht="90" customHeight="1" thickBot="1">
      <c r="A19" s="541"/>
      <c r="B19" s="38" t="s">
        <v>477</v>
      </c>
      <c r="C19" s="173">
        <f>VLOOKUP(B19,Данные!A:AB,28,FALSE)</f>
        <v>10017</v>
      </c>
      <c r="D19" s="534"/>
      <c r="E19" s="537"/>
      <c r="F19" s="349" t="str">
        <f>VLOOKUP($B19,Данные!$A$2:$W$1215,6,FALSE)</f>
        <v>К (концентрированная), 30°</v>
      </c>
      <c r="G19" s="349" t="str">
        <f>VLOOKUP($B19,Данные!$A$2:$W$1215,8,FALSE)</f>
        <v>SUNSHINE ELECTRONICS</v>
      </c>
      <c r="H19" s="349" t="str">
        <f>VLOOKUP($B19,Данные!$A$2:$W$1215,14,FALSE)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9" s="349" t="str">
        <f>VLOOKUP($B19,Данные!$A$2:$W$1215,4,FALSE)</f>
        <v>176-264В AС</v>
      </c>
      <c r="J19" s="349">
        <f>VLOOKUP($B19,Данные!$A$2:$W$1215,5,FALSE)</f>
        <v>0.95</v>
      </c>
      <c r="K19" s="349" t="str">
        <f>VLOOKUP($B19,Данные!$A$2:$W$1215,15,FALSE)</f>
        <v xml:space="preserve"> -60°...+50° С</v>
      </c>
      <c r="L19" s="349" t="str">
        <f>VLOOKUP($B19,Данные!$A$2:$W$1215,16,FALSE)</f>
        <v>50 000 ч</v>
      </c>
      <c r="M19" s="349" t="str">
        <f>VLOOKUP($B19,Данные!A:AB,10,FALSE)</f>
        <v>275х100х135</v>
      </c>
      <c r="N19" s="351" t="e">
        <f>VLOOKUP($B19,Данные!A:AB,11,FALSE)</f>
        <v>#N/A</v>
      </c>
      <c r="O19" s="351">
        <f>VLOOKUP($B19,Данные!A:AB,12,FALSE)</f>
        <v>1200</v>
      </c>
      <c r="P19" s="351">
        <f>VLOOKUP($B19,Данные!A:AB,13,FALSE)</f>
        <v>1300</v>
      </c>
      <c r="Q19" s="351">
        <f>VLOOKUP($B19,Данные!$A$2:$W$1215,9,FALSE)</f>
        <v>84</v>
      </c>
      <c r="R19" s="23">
        <f>VLOOKUP($B19,Данные!$A$2:$W$1215,2,FALSE)</f>
        <v>32</v>
      </c>
      <c r="S19" s="24" t="str">
        <f>VLOOKUP($B19,Данные!$A$2:$W$1215,3,FALSE)</f>
        <v>460-475 нм</v>
      </c>
      <c r="T19" s="25" t="str">
        <f t="shared" si="1"/>
        <v>-</v>
      </c>
      <c r="U19" s="36" t="str">
        <f>VLOOKUP($B19,Данные!$A$2:$W$1215,17,FALSE)</f>
        <v>-</v>
      </c>
      <c r="V19" s="36">
        <f>VLOOKUP($B19,Данные!$A$2:$W$1215,7,FALSE)</f>
        <v>67</v>
      </c>
      <c r="W19" s="24" t="str">
        <f>VLOOKUP($B19,Данные!$A$2:$W$1215,18,FALSE)</f>
        <v>3 года</v>
      </c>
      <c r="X19" s="349"/>
      <c r="Y19" s="114">
        <f>VLOOKUP($B19,Данные!$A$2:$X$1215,24,FALSE)</f>
        <v>5270</v>
      </c>
    </row>
    <row r="20" spans="1:25" ht="90" customHeight="1">
      <c r="A20" s="539"/>
      <c r="B20" s="37" t="s">
        <v>474</v>
      </c>
      <c r="C20" s="172">
        <f>VLOOKUP(B20,Данные!A:AB,28,FALSE)</f>
        <v>10014</v>
      </c>
      <c r="D20" s="532" t="s">
        <v>360</v>
      </c>
      <c r="E20" s="535" t="str">
        <f>CONCATENATE(CONCATENATE($F$4,": ",$F20,CHAR(10),$G$4,": ",$G20,CHAR(10),$H$4,": ",$H20,CHAR(10),$I$4,": ",$I20,CHAR(10),$J$4,": ",$J20,CHAR(10),$K$4,": ",$K20,CHAR(10),$L$4,": ",$L20,CHAR(10)),)</f>
        <v xml:space="preserve">КСС: К (концентрированная), 30°
Светодиоды: SUNSHINE ELECTRONICS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50 000 ч
</v>
      </c>
      <c r="F20" s="348" t="str">
        <f>VLOOKUP($B20,Данные!$A$2:$W$1215,6,FALSE)</f>
        <v>К (концентрированная), 30°</v>
      </c>
      <c r="G20" s="348" t="str">
        <f>VLOOKUP($B20,Данные!$A$2:$W$1215,8,FALSE)</f>
        <v>SUNSHINE ELECTRONICS</v>
      </c>
      <c r="H20" s="348" t="str">
        <f>VLOOKUP($B20,Данные!$A$2:$W$1215,14,FALSE)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20" s="348" t="str">
        <f>VLOOKUP($B20,Данные!$A$2:$W$1215,4,FALSE)</f>
        <v>176-264В AС</v>
      </c>
      <c r="J20" s="348">
        <f>VLOOKUP($B20,Данные!$A$2:$W$1215,5,FALSE)</f>
        <v>0.95</v>
      </c>
      <c r="K20" s="348" t="str">
        <f>VLOOKUP($B20,Данные!$A$2:$W$1215,15,FALSE)</f>
        <v xml:space="preserve"> -60°...+50° С</v>
      </c>
      <c r="L20" s="348" t="str">
        <f>VLOOKUP($B20,Данные!$A$2:$W$1215,16,FALSE)</f>
        <v>50 000 ч</v>
      </c>
      <c r="M20" s="348" t="str">
        <f>VLOOKUP($B20,Данные!A:AB,10,FALSE)</f>
        <v>275х100х120</v>
      </c>
      <c r="N20" s="350" t="e">
        <f>VLOOKUP($B20,Данные!A:AB,11,FALSE)</f>
        <v>#N/A</v>
      </c>
      <c r="O20" s="350">
        <f>VLOOKUP($B20,Данные!A:AB,12,FALSE)</f>
        <v>1250</v>
      </c>
      <c r="P20" s="350">
        <f>VLOOKUP($B20,Данные!A:AB,13,FALSE)</f>
        <v>1350</v>
      </c>
      <c r="Q20" s="350">
        <f>VLOOKUP($B20,Данные!$A$2:$W$1215,9,FALSE)</f>
        <v>84</v>
      </c>
      <c r="R20" s="27">
        <f>VLOOKUP($B20,Данные!$A$2:$W$1215,2,FALSE)</f>
        <v>32</v>
      </c>
      <c r="S20" s="28" t="str">
        <f>VLOOKUP($B20,Данные!$A$2:$W$1215,3,FALSE)</f>
        <v>621-627 нм</v>
      </c>
      <c r="T20" s="29" t="str">
        <f t="shared" si="1"/>
        <v>-</v>
      </c>
      <c r="U20" s="34" t="str">
        <f>VLOOKUP($B20,Данные!$A$2:$W$1215,17,FALSE)</f>
        <v>-</v>
      </c>
      <c r="V20" s="34">
        <f>VLOOKUP($B20,Данные!$A$2:$W$1215,7,FALSE)</f>
        <v>67</v>
      </c>
      <c r="W20" s="28" t="str">
        <f>VLOOKUP($B20,Данные!$A$2:$W$1215,18,FALSE)</f>
        <v>3 года</v>
      </c>
      <c r="X20" s="348"/>
      <c r="Y20" s="113">
        <f>VLOOKUP($B20,Данные!$A$2:$X$1215,24,FALSE)</f>
        <v>5270</v>
      </c>
    </row>
    <row r="21" spans="1:25" ht="90" customHeight="1">
      <c r="A21" s="540"/>
      <c r="B21" s="38" t="s">
        <v>476</v>
      </c>
      <c r="C21" s="173">
        <f>VLOOKUP(B21,Данные!A:AB,28,FALSE)</f>
        <v>10016</v>
      </c>
      <c r="D21" s="533"/>
      <c r="E21" s="536"/>
      <c r="F21" s="348" t="str">
        <f>VLOOKUP($B21,Данные!$A$2:$W$1215,6,FALSE)</f>
        <v>К (концентрированная), 30°</v>
      </c>
      <c r="G21" s="348" t="str">
        <f>VLOOKUP($B21,Данные!$A$2:$W$1215,8,FALSE)</f>
        <v>SUNSHINE ELECTRONICS</v>
      </c>
      <c r="H21" s="348" t="str">
        <f>VLOOKUP($B21,Данные!$A$2:$W$1215,14,FALSE)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21" s="348" t="str">
        <f>VLOOKUP($B21,Данные!$A$2:$W$1215,4,FALSE)</f>
        <v>176-264В AС</v>
      </c>
      <c r="J21" s="348">
        <f>VLOOKUP($B21,Данные!$A$2:$W$1215,5,FALSE)</f>
        <v>0.95</v>
      </c>
      <c r="K21" s="348" t="str">
        <f>VLOOKUP($B21,Данные!$A$2:$W$1215,15,FALSE)</f>
        <v xml:space="preserve"> -60°...+50° С</v>
      </c>
      <c r="L21" s="348" t="str">
        <f>VLOOKUP($B21,Данные!$A$2:$W$1215,16,FALSE)</f>
        <v>50 000 ч</v>
      </c>
      <c r="M21" s="348" t="str">
        <f>VLOOKUP($B21,Данные!A:AB,10,FALSE)</f>
        <v>275х100х120</v>
      </c>
      <c r="N21" s="350" t="e">
        <f>VLOOKUP($B21,Данные!A:AB,11,FALSE)</f>
        <v>#N/A</v>
      </c>
      <c r="O21" s="350">
        <f>VLOOKUP($B21,Данные!A:AB,12,FALSE)</f>
        <v>1250</v>
      </c>
      <c r="P21" s="350">
        <f>VLOOKUP($B21,Данные!A:AB,13,FALSE)</f>
        <v>1350</v>
      </c>
      <c r="Q21" s="350">
        <f>VLOOKUP($B21,Данные!$A$2:$W$1215,9,FALSE)</f>
        <v>84</v>
      </c>
      <c r="R21" s="27">
        <f>VLOOKUP($B21,Данные!$A$2:$W$1215,2,FALSE)</f>
        <v>32</v>
      </c>
      <c r="S21" s="28" t="str">
        <f>VLOOKUP($B21,Данные!$A$2:$W$1215,3,FALSE)</f>
        <v>515-527 нм</v>
      </c>
      <c r="T21" s="29" t="str">
        <f t="shared" si="1"/>
        <v>-</v>
      </c>
      <c r="U21" s="34" t="str">
        <f>VLOOKUP($B21,Данные!$A$2:$W$1215,17,FALSE)</f>
        <v>-</v>
      </c>
      <c r="V21" s="34">
        <f>VLOOKUP($B21,Данные!$A$2:$W$1215,7,FALSE)</f>
        <v>67</v>
      </c>
      <c r="W21" s="28" t="str">
        <f>VLOOKUP($B21,Данные!$A$2:$W$1215,18,FALSE)</f>
        <v>3 года</v>
      </c>
      <c r="X21" s="348"/>
      <c r="Y21" s="113">
        <f>VLOOKUP($B21,Данные!$A$2:$X$1215,24,FALSE)</f>
        <v>5270</v>
      </c>
    </row>
    <row r="22" spans="1:25" ht="90" customHeight="1" thickBot="1">
      <c r="A22" s="541"/>
      <c r="B22" s="39" t="s">
        <v>478</v>
      </c>
      <c r="C22" s="174">
        <f>VLOOKUP(B22,Данные!A:AB,28,FALSE)</f>
        <v>10018</v>
      </c>
      <c r="D22" s="534"/>
      <c r="E22" s="537"/>
      <c r="F22" s="348" t="str">
        <f>VLOOKUP($B22,Данные!$A$2:$W$1215,6,FALSE)</f>
        <v>К (концентрированная), 30°</v>
      </c>
      <c r="G22" s="348" t="str">
        <f>VLOOKUP($B22,Данные!$A$2:$W$1215,8,FALSE)</f>
        <v>SUNSHINE ELECTRONICS</v>
      </c>
      <c r="H22" s="348" t="str">
        <f>VLOOKUP($B22,Данные!$A$2:$W$1215,14,FALSE)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22" s="348" t="str">
        <f>VLOOKUP($B22,Данные!$A$2:$W$1215,4,FALSE)</f>
        <v>176-264В AС</v>
      </c>
      <c r="J22" s="348">
        <f>VLOOKUP($B22,Данные!$A$2:$W$1215,5,FALSE)</f>
        <v>0.95</v>
      </c>
      <c r="K22" s="348" t="str">
        <f>VLOOKUP($B22,Данные!$A$2:$W$1215,15,FALSE)</f>
        <v xml:space="preserve"> -60°...+50° С</v>
      </c>
      <c r="L22" s="348" t="str">
        <f>VLOOKUP($B22,Данные!$A$2:$W$1215,16,FALSE)</f>
        <v>50 000 ч</v>
      </c>
      <c r="M22" s="348" t="str">
        <f>VLOOKUP($B22,Данные!A:AB,10,FALSE)</f>
        <v>275х100х120</v>
      </c>
      <c r="N22" s="350" t="e">
        <f>VLOOKUP($B22,Данные!A:AB,11,FALSE)</f>
        <v>#N/A</v>
      </c>
      <c r="O22" s="350">
        <f>VLOOKUP($B22,Данные!A:AB,12,FALSE)</f>
        <v>1250</v>
      </c>
      <c r="P22" s="350">
        <f>VLOOKUP($B22,Данные!A:AB,13,FALSE)</f>
        <v>1350</v>
      </c>
      <c r="Q22" s="351">
        <f>VLOOKUP($B22,Данные!$A$2:$W$1215,9,FALSE)</f>
        <v>84</v>
      </c>
      <c r="R22" s="23">
        <f>VLOOKUP($B22,Данные!$A$2:$W$1215,2,FALSE)</f>
        <v>32</v>
      </c>
      <c r="S22" s="24" t="str">
        <f>VLOOKUP($B22,Данные!$A$2:$W$1215,3,FALSE)</f>
        <v>460-475 нм</v>
      </c>
      <c r="T22" s="25" t="str">
        <f t="shared" si="1"/>
        <v>-</v>
      </c>
      <c r="U22" s="36" t="str">
        <f>VLOOKUP($B22,Данные!$A$2:$W$1215,17,FALSE)</f>
        <v>-</v>
      </c>
      <c r="V22" s="36">
        <f>VLOOKUP($B22,Данные!$A$2:$W$1215,7,FALSE)</f>
        <v>67</v>
      </c>
      <c r="W22" s="24" t="str">
        <f>VLOOKUP($B22,Данные!$A$2:$W$1215,18,FALSE)</f>
        <v>3 года</v>
      </c>
      <c r="X22" s="349"/>
      <c r="Y22" s="114">
        <f>VLOOKUP($B22,Данные!$A$2:$X$1215,24,FALSE)</f>
        <v>5270</v>
      </c>
    </row>
    <row r="23" spans="1:25" ht="90" customHeight="1">
      <c r="A23" s="539"/>
      <c r="B23" s="37" t="s">
        <v>334</v>
      </c>
      <c r="C23" s="172">
        <f>VLOOKUP(B23,Данные!A:AB,28,FALSE)</f>
        <v>10019</v>
      </c>
      <c r="D23" s="532" t="s">
        <v>360</v>
      </c>
      <c r="E23" s="535" t="str">
        <f>CONCATENATE(CONCATENATE($F$4,": ",$F23,CHAR(10),$G$4,": ",$G23,CHAR(10),$H$4,": ",$H23,CHAR(10),$I$4,": ",$I23,CHAR(10),$J$4,": ",$J23,CHAR(10),$K$4,": ",$K23,CHAR(10),$L$4,": ",$L23,CHAR(10)),)</f>
        <v xml:space="preserve">КСС: Г (глубокая), 60°
Светодиоды: SUNSHINE ELECTRONICS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50 000 ч
</v>
      </c>
      <c r="F23" s="347" t="str">
        <f>VLOOKUP($B23,Данные!$A$2:$W$1215,6,FALSE)</f>
        <v>Г (глубокая), 60°</v>
      </c>
      <c r="G23" s="347" t="str">
        <f>VLOOKUP($B23,Данные!$A$2:$W$1215,8,FALSE)</f>
        <v>SUNSHINE ELECTRONICS</v>
      </c>
      <c r="H23" s="347" t="str">
        <f>VLOOKUP($B23,Данные!$A$2:$W$1215,14,FALSE)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23" s="347" t="str">
        <f>VLOOKUP($B23,Данные!$A$2:$W$1215,4,FALSE)</f>
        <v>176-264В AС</v>
      </c>
      <c r="J23" s="347">
        <f>VLOOKUP($B23,Данные!$A$2:$W$1215,5,FALSE)</f>
        <v>0.95</v>
      </c>
      <c r="K23" s="347" t="str">
        <f>VLOOKUP($B23,Данные!$A$2:$W$1215,15,FALSE)</f>
        <v xml:space="preserve"> -60°...+50° С</v>
      </c>
      <c r="L23" s="347" t="str">
        <f>VLOOKUP($B23,Данные!$A$2:$W$1215,16,FALSE)</f>
        <v>50 000 ч</v>
      </c>
      <c r="M23" s="347" t="str">
        <f>VLOOKUP($B23,Данные!A:AB,10,FALSE)</f>
        <v>275х100х135</v>
      </c>
      <c r="N23" s="22" t="e">
        <f>VLOOKUP($B23,Данные!A:AB,11,FALSE)</f>
        <v>#N/A</v>
      </c>
      <c r="O23" s="22">
        <f>VLOOKUP($B23,Данные!A:AB,12,FALSE)</f>
        <v>1200</v>
      </c>
      <c r="P23" s="22">
        <f>VLOOKUP($B23,Данные!A:AB,13,FALSE)</f>
        <v>1300</v>
      </c>
      <c r="Q23" s="22">
        <f>VLOOKUP($B23,Данные!$A$2:$W$1215,9,FALSE)</f>
        <v>84</v>
      </c>
      <c r="R23" s="19">
        <f>VLOOKUP($B23,Данные!$A$2:$W$1215,2,FALSE)</f>
        <v>32</v>
      </c>
      <c r="S23" s="20" t="str">
        <f>VLOOKUP($B23,Данные!$A$2:$W$1215,3,FALSE)</f>
        <v>621-627 нм</v>
      </c>
      <c r="T23" s="21" t="str">
        <f t="shared" si="1"/>
        <v>-</v>
      </c>
      <c r="U23" s="35" t="str">
        <f>VLOOKUP($B23,Данные!$A$2:$W$1215,17,FALSE)</f>
        <v>-</v>
      </c>
      <c r="V23" s="35">
        <f>VLOOKUP($B23,Данные!$A$2:$W$1215,7,FALSE)</f>
        <v>67</v>
      </c>
      <c r="W23" s="20" t="str">
        <f>VLOOKUP($B23,Данные!$A$2:$W$1215,18,FALSE)</f>
        <v>3 года</v>
      </c>
      <c r="X23" s="347"/>
      <c r="Y23" s="112">
        <f>VLOOKUP($B23,Данные!$A$2:$X$1215,24,FALSE)</f>
        <v>5270</v>
      </c>
    </row>
    <row r="24" spans="1:25" ht="90" customHeight="1">
      <c r="A24" s="540"/>
      <c r="B24" s="38" t="s">
        <v>342</v>
      </c>
      <c r="C24" s="173">
        <f>VLOOKUP(B24,Данные!A:AB,28,FALSE)</f>
        <v>10021</v>
      </c>
      <c r="D24" s="533"/>
      <c r="E24" s="536"/>
      <c r="F24" s="348" t="str">
        <f>VLOOKUP($B24,Данные!$A$2:$W$1215,6,FALSE)</f>
        <v>Г (глубокая), 60°</v>
      </c>
      <c r="G24" s="348" t="str">
        <f>VLOOKUP($B24,Данные!$A$2:$W$1215,8,FALSE)</f>
        <v>SUNSHINE ELECTRONICS</v>
      </c>
      <c r="H24" s="348" t="str">
        <f>VLOOKUP($B24,Данные!$A$2:$W$1215,14,FALSE)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24" s="348" t="str">
        <f>VLOOKUP($B24,Данные!$A$2:$W$1215,4,FALSE)</f>
        <v>176-264В AС</v>
      </c>
      <c r="J24" s="348">
        <f>VLOOKUP($B24,Данные!$A$2:$W$1215,5,FALSE)</f>
        <v>0.95</v>
      </c>
      <c r="K24" s="348" t="str">
        <f>VLOOKUP($B24,Данные!$A$2:$W$1215,15,FALSE)</f>
        <v xml:space="preserve"> -60°...+50° С</v>
      </c>
      <c r="L24" s="348" t="str">
        <f>VLOOKUP($B24,Данные!$A$2:$W$1215,16,FALSE)</f>
        <v>50 000 ч</v>
      </c>
      <c r="M24" s="348" t="str">
        <f>VLOOKUP($B24,Данные!A:AB,10,FALSE)</f>
        <v>275х100х135</v>
      </c>
      <c r="N24" s="350" t="e">
        <f>VLOOKUP($B24,Данные!A:AB,11,FALSE)</f>
        <v>#N/A</v>
      </c>
      <c r="O24" s="350">
        <f>VLOOKUP($B24,Данные!A:AB,12,FALSE)</f>
        <v>1200</v>
      </c>
      <c r="P24" s="350">
        <f>VLOOKUP($B24,Данные!A:AB,13,FALSE)</f>
        <v>1300</v>
      </c>
      <c r="Q24" s="350">
        <f>VLOOKUP($B24,Данные!$A$2:$W$1215,9,FALSE)</f>
        <v>84</v>
      </c>
      <c r="R24" s="27">
        <f>VLOOKUP($B24,Данные!$A$2:$W$1215,2,FALSE)</f>
        <v>32</v>
      </c>
      <c r="S24" s="28" t="str">
        <f>VLOOKUP($B24,Данные!$A$2:$W$1215,3,FALSE)</f>
        <v>515-527 нм</v>
      </c>
      <c r="T24" s="29" t="str">
        <f t="shared" si="1"/>
        <v>-</v>
      </c>
      <c r="U24" s="34" t="str">
        <f>VLOOKUP($B24,Данные!$A$2:$W$1215,17,FALSE)</f>
        <v>-</v>
      </c>
      <c r="V24" s="34">
        <f>VLOOKUP($B24,Данные!$A$2:$W$1215,7,FALSE)</f>
        <v>67</v>
      </c>
      <c r="W24" s="28" t="str">
        <f>VLOOKUP($B24,Данные!$A$2:$W$1215,18,FALSE)</f>
        <v>3 года</v>
      </c>
      <c r="X24" s="348"/>
      <c r="Y24" s="113">
        <f>VLOOKUP($B24,Данные!$A$2:$X$1215,24,FALSE)</f>
        <v>5270</v>
      </c>
    </row>
    <row r="25" spans="1:25" ht="90" customHeight="1" thickBot="1">
      <c r="A25" s="541"/>
      <c r="B25" s="38" t="s">
        <v>344</v>
      </c>
      <c r="C25" s="173">
        <f>VLOOKUP(B25,Данные!A:AB,28,FALSE)</f>
        <v>10023</v>
      </c>
      <c r="D25" s="534"/>
      <c r="E25" s="537"/>
      <c r="F25" s="349" t="str">
        <f>VLOOKUP($B25,Данные!$A$2:$W$1215,6,FALSE)</f>
        <v>Г (глубокая), 60°</v>
      </c>
      <c r="G25" s="349" t="str">
        <f>VLOOKUP($B25,Данные!$A$2:$W$1215,8,FALSE)</f>
        <v>SUNSHINE ELECTRONICS</v>
      </c>
      <c r="H25" s="349" t="str">
        <f>VLOOKUP($B25,Данные!$A$2:$W$1215,14,FALSE)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25" s="349" t="str">
        <f>VLOOKUP($B25,Данные!$A$2:$W$1215,4,FALSE)</f>
        <v>176-264В AС</v>
      </c>
      <c r="J25" s="349">
        <f>VLOOKUP($B25,Данные!$A$2:$W$1215,5,FALSE)</f>
        <v>0.95</v>
      </c>
      <c r="K25" s="349" t="str">
        <f>VLOOKUP($B25,Данные!$A$2:$W$1215,15,FALSE)</f>
        <v xml:space="preserve"> -60°...+50° С</v>
      </c>
      <c r="L25" s="349" t="str">
        <f>VLOOKUP($B25,Данные!$A$2:$W$1215,16,FALSE)</f>
        <v>50 000 ч</v>
      </c>
      <c r="M25" s="349" t="str">
        <f>VLOOKUP($B25,Данные!A:AB,10,FALSE)</f>
        <v>275х100х135</v>
      </c>
      <c r="N25" s="351" t="e">
        <f>VLOOKUP($B25,Данные!A:AB,11,FALSE)</f>
        <v>#N/A</v>
      </c>
      <c r="O25" s="351">
        <f>VLOOKUP($B25,Данные!A:AB,12,FALSE)</f>
        <v>1200</v>
      </c>
      <c r="P25" s="351">
        <f>VLOOKUP($B25,Данные!A:AB,13,FALSE)</f>
        <v>1300</v>
      </c>
      <c r="Q25" s="351">
        <f>VLOOKUP($B25,Данные!$A$2:$W$1215,9,FALSE)</f>
        <v>84</v>
      </c>
      <c r="R25" s="23">
        <f>VLOOKUP($B25,Данные!$A$2:$W$1215,2,FALSE)</f>
        <v>32</v>
      </c>
      <c r="S25" s="24" t="str">
        <f>VLOOKUP($B25,Данные!$A$2:$W$1215,3,FALSE)</f>
        <v>460-475 нм</v>
      </c>
      <c r="T25" s="25" t="str">
        <f t="shared" si="1"/>
        <v>-</v>
      </c>
      <c r="U25" s="36" t="str">
        <f>VLOOKUP($B25,Данные!$A$2:$W$1215,17,FALSE)</f>
        <v>-</v>
      </c>
      <c r="V25" s="36">
        <f>VLOOKUP($B25,Данные!$A$2:$W$1215,7,FALSE)</f>
        <v>67</v>
      </c>
      <c r="W25" s="24" t="str">
        <f>VLOOKUP($B25,Данные!$A$2:$W$1215,18,FALSE)</f>
        <v>3 года</v>
      </c>
      <c r="X25" s="349"/>
      <c r="Y25" s="114">
        <f>VLOOKUP($B25,Данные!$A$2:$X$1215,24,FALSE)</f>
        <v>5270</v>
      </c>
    </row>
    <row r="26" spans="1:25" ht="90" customHeight="1">
      <c r="A26" s="539"/>
      <c r="B26" s="37" t="s">
        <v>335</v>
      </c>
      <c r="C26" s="172">
        <f>VLOOKUP(B26,Данные!A:AB,28,FALSE)</f>
        <v>10020</v>
      </c>
      <c r="D26" s="532" t="s">
        <v>360</v>
      </c>
      <c r="E26" s="535" t="str">
        <f>CONCATENATE(CONCATENATE($F$4,": ",$F26,CHAR(10),$G$4,": ",$G26,CHAR(10),$H$4,": ",$H26,CHAR(10),$I$4,": ",$I26,CHAR(10),$J$4,": ",$J26,CHAR(10),$K$4,": ",$K26,CHAR(10),$L$4,": ",$L26,CHAR(10)),)</f>
        <v xml:space="preserve">КСС: Г (глубокая), 60°
Светодиоды: SUNSHINE ELECTRONICS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50 000 ч
</v>
      </c>
      <c r="F26" s="348" t="str">
        <f>VLOOKUP($B26,Данные!$A$2:$W$1215,6,FALSE)</f>
        <v>Г (глубокая), 60°</v>
      </c>
      <c r="G26" s="348" t="str">
        <f>VLOOKUP($B26,Данные!$A$2:$W$1215,8,FALSE)</f>
        <v>SUNSHINE ELECTRONICS</v>
      </c>
      <c r="H26" s="348" t="str">
        <f>VLOOKUP($B26,Данные!$A$2:$W$1215,14,FALSE)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26" s="348" t="str">
        <f>VLOOKUP($B26,Данные!$A$2:$W$1215,4,FALSE)</f>
        <v>176-264В AС</v>
      </c>
      <c r="J26" s="348">
        <f>VLOOKUP($B26,Данные!$A$2:$W$1215,5,FALSE)</f>
        <v>0.95</v>
      </c>
      <c r="K26" s="348" t="str">
        <f>VLOOKUP($B26,Данные!$A$2:$W$1215,15,FALSE)</f>
        <v xml:space="preserve"> -60°...+50° С</v>
      </c>
      <c r="L26" s="348" t="str">
        <f>VLOOKUP($B26,Данные!$A$2:$W$1215,16,FALSE)</f>
        <v>50 000 ч</v>
      </c>
      <c r="M26" s="348" t="str">
        <f>VLOOKUP($B26,Данные!A:AB,10,FALSE)</f>
        <v>275х100х120</v>
      </c>
      <c r="N26" s="350" t="e">
        <f>VLOOKUP($B26,Данные!A:AB,11,FALSE)</f>
        <v>#N/A</v>
      </c>
      <c r="O26" s="350">
        <f>VLOOKUP($B26,Данные!A:AB,12,FALSE)</f>
        <v>1250</v>
      </c>
      <c r="P26" s="350">
        <f>VLOOKUP($B26,Данные!A:AB,13,FALSE)</f>
        <v>1350</v>
      </c>
      <c r="Q26" s="350">
        <f>VLOOKUP($B26,Данные!$A$2:$W$1215,9,FALSE)</f>
        <v>84</v>
      </c>
      <c r="R26" s="27">
        <f>VLOOKUP($B26,Данные!$A$2:$W$1215,2,FALSE)</f>
        <v>32</v>
      </c>
      <c r="S26" s="28" t="str">
        <f>VLOOKUP($B26,Данные!$A$2:$W$1215,3,FALSE)</f>
        <v>621-627 нм</v>
      </c>
      <c r="T26" s="29" t="str">
        <f t="shared" si="1"/>
        <v>-</v>
      </c>
      <c r="U26" s="34" t="str">
        <f>VLOOKUP($B26,Данные!$A$2:$W$1215,17,FALSE)</f>
        <v>-</v>
      </c>
      <c r="V26" s="34">
        <f>VLOOKUP($B26,Данные!$A$2:$W$1215,7,FALSE)</f>
        <v>67</v>
      </c>
      <c r="W26" s="28" t="str">
        <f>VLOOKUP($B26,Данные!$A$2:$W$1215,18,FALSE)</f>
        <v>3 года</v>
      </c>
      <c r="X26" s="348"/>
      <c r="Y26" s="113">
        <f>VLOOKUP($B26,Данные!$A$2:$X$1215,24,FALSE)</f>
        <v>5270</v>
      </c>
    </row>
    <row r="27" spans="1:25" ht="90" customHeight="1">
      <c r="A27" s="540"/>
      <c r="B27" s="38" t="s">
        <v>343</v>
      </c>
      <c r="C27" s="173">
        <f>VLOOKUP(B27,Данные!A:AB,28,FALSE)</f>
        <v>10022</v>
      </c>
      <c r="D27" s="533"/>
      <c r="E27" s="536"/>
      <c r="F27" s="348" t="str">
        <f>VLOOKUP($B27,Данные!$A$2:$W$1215,6,FALSE)</f>
        <v>Г (глубокая), 60°</v>
      </c>
      <c r="G27" s="348" t="str">
        <f>VLOOKUP($B27,Данные!$A$2:$W$1215,8,FALSE)</f>
        <v>SUNSHINE ELECTRONICS</v>
      </c>
      <c r="H27" s="348" t="str">
        <f>VLOOKUP($B27,Данные!$A$2:$W$1215,14,FALSE)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27" s="348" t="str">
        <f>VLOOKUP($B27,Данные!$A$2:$W$1215,4,FALSE)</f>
        <v>176-264В AС</v>
      </c>
      <c r="J27" s="348">
        <f>VLOOKUP($B27,Данные!$A$2:$W$1215,5,FALSE)</f>
        <v>0.95</v>
      </c>
      <c r="K27" s="348" t="str">
        <f>VLOOKUP($B27,Данные!$A$2:$W$1215,15,FALSE)</f>
        <v xml:space="preserve"> -60°...+50° С</v>
      </c>
      <c r="L27" s="348" t="str">
        <f>VLOOKUP($B27,Данные!$A$2:$W$1215,16,FALSE)</f>
        <v>50 000 ч</v>
      </c>
      <c r="M27" s="348" t="str">
        <f>VLOOKUP($B27,Данные!A:AB,10,FALSE)</f>
        <v>275х100х120</v>
      </c>
      <c r="N27" s="350" t="e">
        <f>VLOOKUP($B27,Данные!A:AB,11,FALSE)</f>
        <v>#N/A</v>
      </c>
      <c r="O27" s="350">
        <f>VLOOKUP($B27,Данные!A:AB,12,FALSE)</f>
        <v>1250</v>
      </c>
      <c r="P27" s="350">
        <f>VLOOKUP($B27,Данные!A:AB,13,FALSE)</f>
        <v>1350</v>
      </c>
      <c r="Q27" s="350">
        <f>VLOOKUP($B27,Данные!$A$2:$W$1215,9,FALSE)</f>
        <v>84</v>
      </c>
      <c r="R27" s="27">
        <f>VLOOKUP($B27,Данные!$A$2:$W$1215,2,FALSE)</f>
        <v>32</v>
      </c>
      <c r="S27" s="28" t="str">
        <f>VLOOKUP($B27,Данные!$A$2:$W$1215,3,FALSE)</f>
        <v>515-527 нм</v>
      </c>
      <c r="T27" s="29" t="str">
        <f t="shared" si="1"/>
        <v>-</v>
      </c>
      <c r="U27" s="34" t="str">
        <f>VLOOKUP($B27,Данные!$A$2:$W$1215,17,FALSE)</f>
        <v>-</v>
      </c>
      <c r="V27" s="34">
        <f>VLOOKUP($B27,Данные!$A$2:$W$1215,7,FALSE)</f>
        <v>67</v>
      </c>
      <c r="W27" s="28" t="str">
        <f>VLOOKUP($B27,Данные!$A$2:$W$1215,18,FALSE)</f>
        <v>3 года</v>
      </c>
      <c r="X27" s="348"/>
      <c r="Y27" s="113">
        <f>VLOOKUP($B27,Данные!$A$2:$X$1215,24,FALSE)</f>
        <v>5270</v>
      </c>
    </row>
    <row r="28" spans="1:25" ht="90" customHeight="1" thickBot="1">
      <c r="A28" s="541"/>
      <c r="B28" s="39" t="s">
        <v>345</v>
      </c>
      <c r="C28" s="174">
        <f>VLOOKUP(B28,Данные!A:AB,28,FALSE)</f>
        <v>10024</v>
      </c>
      <c r="D28" s="534"/>
      <c r="E28" s="537"/>
      <c r="F28" s="348" t="str">
        <f>VLOOKUP($B28,Данные!$A$2:$W$1215,6,FALSE)</f>
        <v>Г (глубокая), 60°</v>
      </c>
      <c r="G28" s="348" t="str">
        <f>VLOOKUP($B28,Данные!$A$2:$W$1215,8,FALSE)</f>
        <v>SUNSHINE ELECTRONICS</v>
      </c>
      <c r="H28" s="348" t="str">
        <f>VLOOKUP($B28,Данные!$A$2:$W$1215,14,FALSE)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28" s="348" t="str">
        <f>VLOOKUP($B28,Данные!$A$2:$W$1215,4,FALSE)</f>
        <v>176-264В AС</v>
      </c>
      <c r="J28" s="348">
        <f>VLOOKUP($B28,Данные!$A$2:$W$1215,5,FALSE)</f>
        <v>0.95</v>
      </c>
      <c r="K28" s="348" t="str">
        <f>VLOOKUP($B28,Данные!$A$2:$W$1215,15,FALSE)</f>
        <v xml:space="preserve"> -60°...+50° С</v>
      </c>
      <c r="L28" s="348" t="str">
        <f>VLOOKUP($B28,Данные!$A$2:$W$1215,16,FALSE)</f>
        <v>50 000 ч</v>
      </c>
      <c r="M28" s="348" t="str">
        <f>VLOOKUP($B28,Данные!A:AB,10,FALSE)</f>
        <v>275х100х120</v>
      </c>
      <c r="N28" s="350" t="e">
        <f>VLOOKUP($B28,Данные!A:AB,11,FALSE)</f>
        <v>#N/A</v>
      </c>
      <c r="O28" s="350">
        <f>VLOOKUP($B28,Данные!A:AB,12,FALSE)</f>
        <v>1250</v>
      </c>
      <c r="P28" s="350">
        <f>VLOOKUP($B28,Данные!A:AB,13,FALSE)</f>
        <v>1350</v>
      </c>
      <c r="Q28" s="351">
        <f>VLOOKUP($B28,Данные!$A$2:$W$1215,9,FALSE)</f>
        <v>84</v>
      </c>
      <c r="R28" s="23">
        <f>VLOOKUP($B28,Данные!$A$2:$W$1215,2,FALSE)</f>
        <v>32</v>
      </c>
      <c r="S28" s="24" t="str">
        <f>VLOOKUP($B28,Данные!$A$2:$W$1215,3,FALSE)</f>
        <v>460-475 нм</v>
      </c>
      <c r="T28" s="25" t="str">
        <f t="shared" si="1"/>
        <v>-</v>
      </c>
      <c r="U28" s="36" t="str">
        <f>VLOOKUP($B28,Данные!$A$2:$W$1215,17,FALSE)</f>
        <v>-</v>
      </c>
      <c r="V28" s="36">
        <f>VLOOKUP($B28,Данные!$A$2:$W$1215,7,FALSE)</f>
        <v>67</v>
      </c>
      <c r="W28" s="24" t="str">
        <f>VLOOKUP($B28,Данные!$A$2:$W$1215,18,FALSE)</f>
        <v>3 года</v>
      </c>
      <c r="X28" s="349"/>
      <c r="Y28" s="114">
        <f>VLOOKUP($B28,Данные!$A$2:$X$1215,24,FALSE)</f>
        <v>5270</v>
      </c>
    </row>
    <row r="29" spans="1:25" ht="90" customHeight="1">
      <c r="A29" s="539"/>
      <c r="B29" s="37" t="s">
        <v>336</v>
      </c>
      <c r="C29" s="172">
        <f>VLOOKUP(B29,Данные!A:AB,28,FALSE)</f>
        <v>10025</v>
      </c>
      <c r="D29" s="532" t="s">
        <v>360</v>
      </c>
      <c r="E29" s="535" t="str">
        <f>CONCATENATE(CONCATENATE($F$4,": ",$F29,CHAR(10),$G$4,": ",$G29,CHAR(10),$H$4,": ",$H29,CHAR(10),$I$4,": ",$I29,CHAR(10),$J$4,": ",$J29,CHAR(10),$K$4,": ",$K29,CHAR(10),$L$4,": ",$L29,CHAR(10)),)</f>
        <v xml:space="preserve">КСС: Л (полуширокая), 90°
Светодиоды: SUNSHINE ELECTRONICS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50 000 ч
</v>
      </c>
      <c r="F29" s="347" t="str">
        <f>VLOOKUP($B29,Данные!$A$2:$W$1215,6,FALSE)</f>
        <v>Л (полуширокая), 90°</v>
      </c>
      <c r="G29" s="347" t="str">
        <f>VLOOKUP($B29,Данные!$A$2:$W$1215,8,FALSE)</f>
        <v>SUNSHINE ELECTRONICS</v>
      </c>
      <c r="H29" s="347" t="str">
        <f>VLOOKUP($B29,Данные!$A$2:$W$1215,14,FALSE)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29" s="347" t="str">
        <f>VLOOKUP($B29,Данные!$A$2:$W$1215,4,FALSE)</f>
        <v>176-264В AС</v>
      </c>
      <c r="J29" s="347">
        <f>VLOOKUP($B29,Данные!$A$2:$W$1215,5,FALSE)</f>
        <v>0.95</v>
      </c>
      <c r="K29" s="347" t="str">
        <f>VLOOKUP($B29,Данные!$A$2:$W$1215,15,FALSE)</f>
        <v xml:space="preserve"> -60°...+50° С</v>
      </c>
      <c r="L29" s="347" t="str">
        <f>VLOOKUP($B29,Данные!$A$2:$W$1215,16,FALSE)</f>
        <v>50 000 ч</v>
      </c>
      <c r="M29" s="347" t="str">
        <f>VLOOKUP($B29,Данные!A:AB,10,FALSE)</f>
        <v>275х100х135</v>
      </c>
      <c r="N29" s="22" t="e">
        <f>VLOOKUP($B29,Данные!A:AB,11,FALSE)</f>
        <v>#N/A</v>
      </c>
      <c r="O29" s="22">
        <f>VLOOKUP($B29,Данные!A:AB,12,FALSE)</f>
        <v>1200</v>
      </c>
      <c r="P29" s="22">
        <f>VLOOKUP($B29,Данные!A:AB,13,FALSE)</f>
        <v>1300</v>
      </c>
      <c r="Q29" s="22">
        <f>VLOOKUP($B29,Данные!$A$2:$W$1215,9,FALSE)</f>
        <v>84</v>
      </c>
      <c r="R29" s="19">
        <f>VLOOKUP($B29,Данные!$A$2:$W$1215,2,FALSE)</f>
        <v>32</v>
      </c>
      <c r="S29" s="20" t="str">
        <f>VLOOKUP($B29,Данные!$A$2:$W$1215,3,FALSE)</f>
        <v>621-627 нм</v>
      </c>
      <c r="T29" s="21" t="str">
        <f t="shared" si="1"/>
        <v>-</v>
      </c>
      <c r="U29" s="35" t="str">
        <f>VLOOKUP($B29,Данные!$A$2:$W$1215,17,FALSE)</f>
        <v>-</v>
      </c>
      <c r="V29" s="35">
        <f>VLOOKUP($B29,Данные!$A$2:$W$1215,7,FALSE)</f>
        <v>67</v>
      </c>
      <c r="W29" s="20" t="str">
        <f>VLOOKUP($B29,Данные!$A$2:$W$1215,18,FALSE)</f>
        <v>3 года</v>
      </c>
      <c r="X29" s="347"/>
      <c r="Y29" s="112">
        <f>VLOOKUP($B29,Данные!$A$2:$X$1215,24,FALSE)</f>
        <v>5270</v>
      </c>
    </row>
    <row r="30" spans="1:25" ht="90" customHeight="1">
      <c r="A30" s="540"/>
      <c r="B30" s="38" t="s">
        <v>346</v>
      </c>
      <c r="C30" s="173">
        <f>VLOOKUP(B30,Данные!A:AB,28,FALSE)</f>
        <v>10027</v>
      </c>
      <c r="D30" s="533"/>
      <c r="E30" s="536"/>
      <c r="F30" s="348" t="str">
        <f>VLOOKUP($B30,Данные!$A$2:$W$1215,6,FALSE)</f>
        <v>Л (полуширокая), 90°</v>
      </c>
      <c r="G30" s="348" t="str">
        <f>VLOOKUP($B30,Данные!$A$2:$W$1215,8,FALSE)</f>
        <v>SUNSHINE ELECTRONICS</v>
      </c>
      <c r="H30" s="348" t="str">
        <f>VLOOKUP($B30,Данные!$A$2:$W$1215,14,FALSE)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30" s="348" t="str">
        <f>VLOOKUP($B30,Данные!$A$2:$W$1215,4,FALSE)</f>
        <v>176-264В AС</v>
      </c>
      <c r="J30" s="348">
        <f>VLOOKUP($B30,Данные!$A$2:$W$1215,5,FALSE)</f>
        <v>0.95</v>
      </c>
      <c r="K30" s="348" t="str">
        <f>VLOOKUP($B30,Данные!$A$2:$W$1215,15,FALSE)</f>
        <v xml:space="preserve"> -60°...+50° С</v>
      </c>
      <c r="L30" s="348" t="str">
        <f>VLOOKUP($B30,Данные!$A$2:$W$1215,16,FALSE)</f>
        <v>50 000 ч</v>
      </c>
      <c r="M30" s="348" t="str">
        <f>VLOOKUP($B30,Данные!A:AB,10,FALSE)</f>
        <v>275х100х135</v>
      </c>
      <c r="N30" s="350" t="e">
        <f>VLOOKUP($B30,Данные!A:AB,11,FALSE)</f>
        <v>#N/A</v>
      </c>
      <c r="O30" s="350">
        <f>VLOOKUP($B30,Данные!A:AB,12,FALSE)</f>
        <v>1200</v>
      </c>
      <c r="P30" s="350">
        <f>VLOOKUP($B30,Данные!A:AB,13,FALSE)</f>
        <v>1300</v>
      </c>
      <c r="Q30" s="350">
        <f>VLOOKUP($B30,Данные!$A$2:$W$1215,9,FALSE)</f>
        <v>84</v>
      </c>
      <c r="R30" s="27">
        <f>VLOOKUP($B30,Данные!$A$2:$W$1215,2,FALSE)</f>
        <v>32</v>
      </c>
      <c r="S30" s="28" t="str">
        <f>VLOOKUP($B30,Данные!$A$2:$W$1215,3,FALSE)</f>
        <v>515-527 нм</v>
      </c>
      <c r="T30" s="29" t="str">
        <f t="shared" si="1"/>
        <v>-</v>
      </c>
      <c r="U30" s="34" t="str">
        <f>VLOOKUP($B30,Данные!$A$2:$W$1215,17,FALSE)</f>
        <v>-</v>
      </c>
      <c r="V30" s="34">
        <f>VLOOKUP($B30,Данные!$A$2:$W$1215,7,FALSE)</f>
        <v>67</v>
      </c>
      <c r="W30" s="28" t="str">
        <f>VLOOKUP($B30,Данные!$A$2:$W$1215,18,FALSE)</f>
        <v>3 года</v>
      </c>
      <c r="X30" s="348"/>
      <c r="Y30" s="113">
        <f>VLOOKUP($B30,Данные!$A$2:$X$1215,24,FALSE)</f>
        <v>5270</v>
      </c>
    </row>
    <row r="31" spans="1:25" ht="90" customHeight="1" thickBot="1">
      <c r="A31" s="541"/>
      <c r="B31" s="38" t="s">
        <v>348</v>
      </c>
      <c r="C31" s="173">
        <f>VLOOKUP(B31,Данные!A:AB,28,FALSE)</f>
        <v>10029</v>
      </c>
      <c r="D31" s="534"/>
      <c r="E31" s="537"/>
      <c r="F31" s="349" t="str">
        <f>VLOOKUP($B31,Данные!$A$2:$W$1215,6,FALSE)</f>
        <v>Л (полуширокая), 90°</v>
      </c>
      <c r="G31" s="349" t="str">
        <f>VLOOKUP($B31,Данные!$A$2:$W$1215,8,FALSE)</f>
        <v>SUNSHINE ELECTRONICS</v>
      </c>
      <c r="H31" s="349" t="str">
        <f>VLOOKUP($B31,Данные!$A$2:$W$1215,14,FALSE)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31" s="349" t="str">
        <f>VLOOKUP($B31,Данные!$A$2:$W$1215,4,FALSE)</f>
        <v>176-264В AС</v>
      </c>
      <c r="J31" s="349">
        <f>VLOOKUP($B31,Данные!$A$2:$W$1215,5,FALSE)</f>
        <v>0.95</v>
      </c>
      <c r="K31" s="349" t="str">
        <f>VLOOKUP($B31,Данные!$A$2:$W$1215,15,FALSE)</f>
        <v xml:space="preserve"> -60°...+50° С</v>
      </c>
      <c r="L31" s="349" t="str">
        <f>VLOOKUP($B31,Данные!$A$2:$W$1215,16,FALSE)</f>
        <v>50 000 ч</v>
      </c>
      <c r="M31" s="349" t="str">
        <f>VLOOKUP($B31,Данные!A:AB,10,FALSE)</f>
        <v>275х100х135</v>
      </c>
      <c r="N31" s="351" t="e">
        <f>VLOOKUP($B31,Данные!A:AB,11,FALSE)</f>
        <v>#N/A</v>
      </c>
      <c r="O31" s="351">
        <f>VLOOKUP($B31,Данные!A:AB,12,FALSE)</f>
        <v>1200</v>
      </c>
      <c r="P31" s="351">
        <f>VLOOKUP($B31,Данные!A:AB,13,FALSE)</f>
        <v>1300</v>
      </c>
      <c r="Q31" s="351">
        <f>VLOOKUP($B31,Данные!$A$2:$W$1215,9,FALSE)</f>
        <v>84</v>
      </c>
      <c r="R31" s="23">
        <f>VLOOKUP($B31,Данные!$A$2:$W$1215,2,FALSE)</f>
        <v>32</v>
      </c>
      <c r="S31" s="24" t="str">
        <f>VLOOKUP($B31,Данные!$A$2:$W$1215,3,FALSE)</f>
        <v>460-475 нм</v>
      </c>
      <c r="T31" s="25" t="str">
        <f t="shared" si="1"/>
        <v>-</v>
      </c>
      <c r="U31" s="36" t="str">
        <f>VLOOKUP($B31,Данные!$A$2:$W$1215,17,FALSE)</f>
        <v>-</v>
      </c>
      <c r="V31" s="36">
        <f>VLOOKUP($B31,Данные!$A$2:$W$1215,7,FALSE)</f>
        <v>67</v>
      </c>
      <c r="W31" s="24" t="str">
        <f>VLOOKUP($B31,Данные!$A$2:$W$1215,18,FALSE)</f>
        <v>3 года</v>
      </c>
      <c r="X31" s="349"/>
      <c r="Y31" s="114">
        <f>VLOOKUP($B31,Данные!$A$2:$X$1215,24,FALSE)</f>
        <v>5270</v>
      </c>
    </row>
    <row r="32" spans="1:25" ht="90" customHeight="1">
      <c r="A32" s="539"/>
      <c r="B32" s="37" t="s">
        <v>337</v>
      </c>
      <c r="C32" s="172">
        <f>VLOOKUP(B32,Данные!A:AB,28,FALSE)</f>
        <v>10026</v>
      </c>
      <c r="D32" s="532" t="s">
        <v>360</v>
      </c>
      <c r="E32" s="535" t="str">
        <f>CONCATENATE(CONCATENATE($F$4,": ",$F32,CHAR(10),$G$4,": ",$G32,CHAR(10),$H$4,": ",$H32,CHAR(10),$I$4,": ",$I32,CHAR(10),$J$4,": ",$J32,CHAR(10),$K$4,": ",$K32,CHAR(10),$L$4,": ",$L32,CHAR(10)),"**IP54 - удорожание на 200 р.")</f>
        <v>КСС: Л (полуширокая), 90°
Светодиоды: SUNSHINE ELECTRONICS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50 000 ч
**IP54 - удорожание на 200 р.</v>
      </c>
      <c r="F32" s="348" t="str">
        <f>VLOOKUP($B32,Данные!$A$2:$W$1215,6,FALSE)</f>
        <v>Л (полуширокая), 90°</v>
      </c>
      <c r="G32" s="348" t="str">
        <f>VLOOKUP($B32,Данные!$A$2:$W$1215,8,FALSE)</f>
        <v>SUNSHINE ELECTRONICS</v>
      </c>
      <c r="H32" s="348" t="str">
        <f>VLOOKUP($B32,Данные!$A$2:$W$1215,14,FALSE)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32" s="348" t="str">
        <f>VLOOKUP($B32,Данные!$A$2:$W$1215,4,FALSE)</f>
        <v>176-264В AС</v>
      </c>
      <c r="J32" s="348">
        <f>VLOOKUP($B32,Данные!$A$2:$W$1215,5,FALSE)</f>
        <v>0.95</v>
      </c>
      <c r="K32" s="348" t="str">
        <f>VLOOKUP($B32,Данные!$A$2:$W$1215,15,FALSE)</f>
        <v xml:space="preserve"> -60°...+50° С</v>
      </c>
      <c r="L32" s="348" t="str">
        <f>VLOOKUP($B32,Данные!$A$2:$W$1215,16,FALSE)</f>
        <v>50 000 ч</v>
      </c>
      <c r="M32" s="348" t="str">
        <f>VLOOKUP($B32,Данные!A:AB,10,FALSE)</f>
        <v>275х100х120</v>
      </c>
      <c r="N32" s="350" t="e">
        <f>VLOOKUP($B32,Данные!A:AB,11,FALSE)</f>
        <v>#N/A</v>
      </c>
      <c r="O32" s="350">
        <f>VLOOKUP($B32,Данные!A:AB,12,FALSE)</f>
        <v>1250</v>
      </c>
      <c r="P32" s="350">
        <f>VLOOKUP($B32,Данные!A:AB,13,FALSE)</f>
        <v>1350</v>
      </c>
      <c r="Q32" s="350">
        <f>VLOOKUP($B32,Данные!$A$2:$W$1215,9,FALSE)</f>
        <v>84</v>
      </c>
      <c r="R32" s="27">
        <f>VLOOKUP($B32,Данные!$A$2:$W$1215,2,FALSE)</f>
        <v>32</v>
      </c>
      <c r="S32" s="28" t="str">
        <f>VLOOKUP($B32,Данные!$A$2:$W$1215,3,FALSE)</f>
        <v>621-627 нм</v>
      </c>
      <c r="T32" s="29" t="str">
        <f t="shared" si="1"/>
        <v>-</v>
      </c>
      <c r="U32" s="34" t="str">
        <f>VLOOKUP($B32,Данные!$A$2:$W$1215,17,FALSE)</f>
        <v>-</v>
      </c>
      <c r="V32" s="34">
        <f>VLOOKUP($B32,Данные!$A$2:$W$1215,7,FALSE)</f>
        <v>67</v>
      </c>
      <c r="W32" s="28" t="str">
        <f>VLOOKUP($B32,Данные!$A$2:$W$1215,18,FALSE)</f>
        <v>3 года</v>
      </c>
      <c r="X32" s="348"/>
      <c r="Y32" s="113">
        <f>VLOOKUP($B32,Данные!$A$2:$X$1215,24,FALSE)</f>
        <v>5270</v>
      </c>
    </row>
    <row r="33" spans="1:25" ht="90" customHeight="1">
      <c r="A33" s="540"/>
      <c r="B33" s="38" t="s">
        <v>347</v>
      </c>
      <c r="C33" s="173">
        <f>VLOOKUP(B33,Данные!A:AB,28,FALSE)</f>
        <v>10028</v>
      </c>
      <c r="D33" s="533"/>
      <c r="E33" s="536"/>
      <c r="F33" s="348" t="str">
        <f>VLOOKUP($B33,Данные!$A$2:$W$1215,6,FALSE)</f>
        <v>Л (полуширокая), 90°</v>
      </c>
      <c r="G33" s="348" t="str">
        <f>VLOOKUP($B33,Данные!$A$2:$W$1215,8,FALSE)</f>
        <v>SUNSHINE ELECTRONICS</v>
      </c>
      <c r="H33" s="348" t="str">
        <f>VLOOKUP($B33,Данные!$A$2:$W$1215,14,FALSE)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33" s="348" t="str">
        <f>VLOOKUP($B33,Данные!$A$2:$W$1215,4,FALSE)</f>
        <v>176-264В AС</v>
      </c>
      <c r="J33" s="348">
        <f>VLOOKUP($B33,Данные!$A$2:$W$1215,5,FALSE)</f>
        <v>0.95</v>
      </c>
      <c r="K33" s="348" t="str">
        <f>VLOOKUP($B33,Данные!$A$2:$W$1215,15,FALSE)</f>
        <v xml:space="preserve"> -60°...+50° С</v>
      </c>
      <c r="L33" s="348" t="str">
        <f>VLOOKUP($B33,Данные!$A$2:$W$1215,16,FALSE)</f>
        <v>50 000 ч</v>
      </c>
      <c r="M33" s="348" t="str">
        <f>VLOOKUP($B33,Данные!A:AB,10,FALSE)</f>
        <v>275х100х120</v>
      </c>
      <c r="N33" s="350" t="e">
        <f>VLOOKUP($B33,Данные!A:AB,11,FALSE)</f>
        <v>#N/A</v>
      </c>
      <c r="O33" s="350">
        <f>VLOOKUP($B33,Данные!A:AB,12,FALSE)</f>
        <v>1250</v>
      </c>
      <c r="P33" s="350">
        <f>VLOOKUP($B33,Данные!A:AB,13,FALSE)</f>
        <v>1350</v>
      </c>
      <c r="Q33" s="350">
        <f>VLOOKUP($B33,Данные!$A$2:$W$1215,9,FALSE)</f>
        <v>84</v>
      </c>
      <c r="R33" s="27">
        <f>VLOOKUP($B33,Данные!$A$2:$W$1215,2,FALSE)</f>
        <v>32</v>
      </c>
      <c r="S33" s="28" t="str">
        <f>VLOOKUP($B33,Данные!$A$2:$W$1215,3,FALSE)</f>
        <v>515-527 нм</v>
      </c>
      <c r="T33" s="29" t="str">
        <f t="shared" si="1"/>
        <v>-</v>
      </c>
      <c r="U33" s="34" t="str">
        <f>VLOOKUP($B33,Данные!$A$2:$W$1215,17,FALSE)</f>
        <v>-</v>
      </c>
      <c r="V33" s="34">
        <f>VLOOKUP($B33,Данные!$A$2:$W$1215,7,FALSE)</f>
        <v>67</v>
      </c>
      <c r="W33" s="28" t="str">
        <f>VLOOKUP($B33,Данные!$A$2:$W$1215,18,FALSE)</f>
        <v>3 года</v>
      </c>
      <c r="X33" s="348"/>
      <c r="Y33" s="113">
        <f>VLOOKUP($B33,Данные!$A$2:$X$1215,24,FALSE)</f>
        <v>5270</v>
      </c>
    </row>
    <row r="34" spans="1:25" ht="90" customHeight="1" thickBot="1">
      <c r="A34" s="541"/>
      <c r="B34" s="39" t="s">
        <v>349</v>
      </c>
      <c r="C34" s="174">
        <f>VLOOKUP(B34,Данные!A:AB,28,FALSE)</f>
        <v>10030</v>
      </c>
      <c r="D34" s="534"/>
      <c r="E34" s="537"/>
      <c r="F34" s="348" t="str">
        <f>VLOOKUP($B34,Данные!$A$2:$W$1215,6,FALSE)</f>
        <v>Л (полуширокая), 90°</v>
      </c>
      <c r="G34" s="348" t="str">
        <f>VLOOKUP($B34,Данные!$A$2:$W$1215,8,FALSE)</f>
        <v>SUNSHINE ELECTRONICS</v>
      </c>
      <c r="H34" s="348" t="str">
        <f>VLOOKUP($B34,Данные!$A$2:$W$1215,14,FALSE)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34" s="348" t="str">
        <f>VLOOKUP($B34,Данные!$A$2:$W$1215,4,FALSE)</f>
        <v>176-264В AС</v>
      </c>
      <c r="J34" s="348">
        <f>VLOOKUP($B34,Данные!$A$2:$W$1215,5,FALSE)</f>
        <v>0.95</v>
      </c>
      <c r="K34" s="348" t="str">
        <f>VLOOKUP($B34,Данные!$A$2:$W$1215,15,FALSE)</f>
        <v xml:space="preserve"> -60°...+50° С</v>
      </c>
      <c r="L34" s="348" t="str">
        <f>VLOOKUP($B34,Данные!$A$2:$W$1215,16,FALSE)</f>
        <v>50 000 ч</v>
      </c>
      <c r="M34" s="348" t="str">
        <f>VLOOKUP($B34,Данные!A:AB,10,FALSE)</f>
        <v>275х100х120</v>
      </c>
      <c r="N34" s="350" t="e">
        <f>VLOOKUP($B34,Данные!A:AB,11,FALSE)</f>
        <v>#N/A</v>
      </c>
      <c r="O34" s="350">
        <f>VLOOKUP($B34,Данные!A:AB,12,FALSE)</f>
        <v>1250</v>
      </c>
      <c r="P34" s="350">
        <f>VLOOKUP($B34,Данные!A:AB,13,FALSE)</f>
        <v>1350</v>
      </c>
      <c r="Q34" s="351">
        <f>VLOOKUP($B34,Данные!$A$2:$W$1215,9,FALSE)</f>
        <v>84</v>
      </c>
      <c r="R34" s="23">
        <f>VLOOKUP($B34,Данные!$A$2:$W$1215,2,FALSE)</f>
        <v>32</v>
      </c>
      <c r="S34" s="24" t="str">
        <f>VLOOKUP($B34,Данные!$A$2:$W$1215,3,FALSE)</f>
        <v>460-475 нм</v>
      </c>
      <c r="T34" s="25" t="str">
        <f t="shared" si="1"/>
        <v>-</v>
      </c>
      <c r="U34" s="36" t="str">
        <f>VLOOKUP($B34,Данные!$A$2:$W$1215,17,FALSE)</f>
        <v>-</v>
      </c>
      <c r="V34" s="36">
        <f>VLOOKUP($B34,Данные!$A$2:$W$1215,7,FALSE)</f>
        <v>67</v>
      </c>
      <c r="W34" s="24" t="str">
        <f>VLOOKUP($B34,Данные!$A$2:$W$1215,18,FALSE)</f>
        <v>3 года</v>
      </c>
      <c r="X34" s="349"/>
      <c r="Y34" s="114">
        <f>VLOOKUP($B34,Данные!$A$2:$X$1215,24,FALSE)</f>
        <v>5270</v>
      </c>
    </row>
    <row r="35" spans="1:25" ht="90" customHeight="1">
      <c r="A35" s="539"/>
      <c r="B35" s="37" t="s">
        <v>479</v>
      </c>
      <c r="C35" s="172">
        <f>VLOOKUP(B35,Данные!A:AB,28,FALSE)</f>
        <v>10031</v>
      </c>
      <c r="D35" s="532" t="s">
        <v>360</v>
      </c>
      <c r="E35" s="535" t="str">
        <f>CONCATENATE(CONCATENATE($F$4,": ",$F35,CHAR(10),$G$4,": ",$G35,CHAR(10),$H$4,": ",$H35,CHAR(10),$I$4,": ",$I35,CHAR(10),$J$4,": ",$J35,CHAR(10),$K$4,": ",$K35,CHAR(10),$L$4,": ",$L35,CHAR(10)),)</f>
        <v xml:space="preserve">КСС: ШБ (широкая, боковая), 136*78°
Светодиоды: SUNSHINE ELECTRONICS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50 000 ч
</v>
      </c>
      <c r="F35" s="246" t="str">
        <f>VLOOKUP($B35,Данные!$A$2:$W$1215,6,FALSE)</f>
        <v>ШБ (широкая, боковая), 136*78°</v>
      </c>
      <c r="G35" s="246" t="str">
        <f>VLOOKUP($B35,Данные!$A$2:$W$1215,8,FALSE)</f>
        <v>SUNSHINE ELECTRONICS</v>
      </c>
      <c r="H35" s="246" t="str">
        <f>VLOOKUP($B35,Данные!$A$2:$W$1215,14,FALSE)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35" s="246" t="str">
        <f>VLOOKUP($B35,Данные!$A$2:$W$1215,4,FALSE)</f>
        <v>176-264В AС</v>
      </c>
      <c r="J35" s="246">
        <f>VLOOKUP($B35,Данные!$A$2:$W$1215,5,FALSE)</f>
        <v>0.95</v>
      </c>
      <c r="K35" s="246" t="str">
        <f>VLOOKUP($B35,Данные!$A$2:$W$1215,15,FALSE)</f>
        <v xml:space="preserve"> -60°...+50° С</v>
      </c>
      <c r="L35" s="246" t="str">
        <f>VLOOKUP($B35,Данные!$A$2:$W$1215,16,FALSE)</f>
        <v>50 000 ч</v>
      </c>
      <c r="M35" s="246" t="str">
        <f>VLOOKUP($B35,Данные!A:AB,10,FALSE)</f>
        <v>275х100х135</v>
      </c>
      <c r="N35" s="22" t="e">
        <f>VLOOKUP($B35,Данные!A:AB,11,FALSE)</f>
        <v>#N/A</v>
      </c>
      <c r="O35" s="22">
        <f>VLOOKUP($B35,Данные!A:AB,12,FALSE)</f>
        <v>1200</v>
      </c>
      <c r="P35" s="22">
        <f>VLOOKUP($B35,Данные!A:AB,13,FALSE)</f>
        <v>1300</v>
      </c>
      <c r="Q35" s="22">
        <f>VLOOKUP($B35,Данные!$A$2:$W$1215,9,FALSE)</f>
        <v>84</v>
      </c>
      <c r="R35" s="19">
        <f>VLOOKUP($B35,Данные!$A$2:$W$1215,2,FALSE)</f>
        <v>32</v>
      </c>
      <c r="S35" s="20" t="str">
        <f>VLOOKUP($B35,Данные!$A$2:$W$1215,3,FALSE)</f>
        <v>621-627 нм</v>
      </c>
      <c r="T35" s="21" t="str">
        <f t="shared" ref="T35:T40" si="2">U35</f>
        <v>-</v>
      </c>
      <c r="U35" s="35" t="str">
        <f>VLOOKUP($B35,Данные!$A$2:$W$1215,17,FALSE)</f>
        <v>-</v>
      </c>
      <c r="V35" s="35">
        <f>VLOOKUP($B35,Данные!$A$2:$W$1215,7,FALSE)</f>
        <v>67</v>
      </c>
      <c r="W35" s="20" t="str">
        <f>VLOOKUP($B35,Данные!$A$2:$W$1215,18,FALSE)</f>
        <v>3 года</v>
      </c>
      <c r="X35" s="246"/>
      <c r="Y35" s="112">
        <f>VLOOKUP($B35,Данные!$A$2:$X$1215,24,FALSE)</f>
        <v>5270</v>
      </c>
    </row>
    <row r="36" spans="1:25" ht="90" customHeight="1">
      <c r="A36" s="540"/>
      <c r="B36" s="38" t="s">
        <v>481</v>
      </c>
      <c r="C36" s="173">
        <f>VLOOKUP(B36,Данные!A:AB,28,FALSE)</f>
        <v>10033</v>
      </c>
      <c r="D36" s="533"/>
      <c r="E36" s="536"/>
      <c r="F36" s="245" t="str">
        <f>VLOOKUP($B36,Данные!$A$2:$W$1215,6,FALSE)</f>
        <v>ШБ (широкая, боковая), 136*78°</v>
      </c>
      <c r="G36" s="245" t="str">
        <f>VLOOKUP($B36,Данные!$A$2:$W$1215,8,FALSE)</f>
        <v>SUNSHINE ELECTRONICS</v>
      </c>
      <c r="H36" s="245" t="str">
        <f>VLOOKUP($B36,Данные!$A$2:$W$1215,14,FALSE)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36" s="245" t="str">
        <f>VLOOKUP($B36,Данные!$A$2:$W$1215,4,FALSE)</f>
        <v>176-264В AС</v>
      </c>
      <c r="J36" s="245">
        <f>VLOOKUP($B36,Данные!$A$2:$W$1215,5,FALSE)</f>
        <v>0.95</v>
      </c>
      <c r="K36" s="245" t="str">
        <f>VLOOKUP($B36,Данные!$A$2:$W$1215,15,FALSE)</f>
        <v xml:space="preserve"> -60°...+50° С</v>
      </c>
      <c r="L36" s="245" t="str">
        <f>VLOOKUP($B36,Данные!$A$2:$W$1215,16,FALSE)</f>
        <v>50 000 ч</v>
      </c>
      <c r="M36" s="245" t="str">
        <f>VLOOKUP($B36,Данные!A:AB,10,FALSE)</f>
        <v>275х100х135</v>
      </c>
      <c r="N36" s="307" t="e">
        <f>VLOOKUP($B36,Данные!A:AB,11,FALSE)</f>
        <v>#N/A</v>
      </c>
      <c r="O36" s="307">
        <f>VLOOKUP($B36,Данные!A:AB,12,FALSE)</f>
        <v>1200</v>
      </c>
      <c r="P36" s="307">
        <f>VLOOKUP($B36,Данные!A:AB,13,FALSE)</f>
        <v>1300</v>
      </c>
      <c r="Q36" s="249">
        <f>VLOOKUP($B36,Данные!$A$2:$W$1215,9,FALSE)</f>
        <v>84</v>
      </c>
      <c r="R36" s="27">
        <f>VLOOKUP($B36,Данные!$A$2:$W$1215,2,FALSE)</f>
        <v>32</v>
      </c>
      <c r="S36" s="28" t="str">
        <f>VLOOKUP($B36,Данные!$A$2:$W$1215,3,FALSE)</f>
        <v>515-527 нм</v>
      </c>
      <c r="T36" s="29" t="str">
        <f t="shared" si="2"/>
        <v>-</v>
      </c>
      <c r="U36" s="34" t="str">
        <f>VLOOKUP($B36,Данные!$A$2:$W$1215,17,FALSE)</f>
        <v>-</v>
      </c>
      <c r="V36" s="34">
        <f>VLOOKUP($B36,Данные!$A$2:$W$1215,7,FALSE)</f>
        <v>67</v>
      </c>
      <c r="W36" s="28" t="str">
        <f>VLOOKUP($B36,Данные!$A$2:$W$1215,18,FALSE)</f>
        <v>3 года</v>
      </c>
      <c r="X36" s="245"/>
      <c r="Y36" s="113">
        <f>VLOOKUP($B36,Данные!$A$2:$X$1215,24,FALSE)</f>
        <v>5270</v>
      </c>
    </row>
    <row r="37" spans="1:25" ht="90" customHeight="1" thickBot="1">
      <c r="A37" s="541"/>
      <c r="B37" s="38" t="s">
        <v>483</v>
      </c>
      <c r="C37" s="173">
        <f>VLOOKUP(B37,Данные!A:AB,28,FALSE)</f>
        <v>10035</v>
      </c>
      <c r="D37" s="534"/>
      <c r="E37" s="537"/>
      <c r="F37" s="247" t="str">
        <f>VLOOKUP($B37,Данные!$A$2:$W$1215,6,FALSE)</f>
        <v>ШБ (широкая, боковая), 136*78°</v>
      </c>
      <c r="G37" s="247" t="str">
        <f>VLOOKUP($B37,Данные!$A$2:$W$1215,8,FALSE)</f>
        <v>SUNSHINE ELECTRONICS</v>
      </c>
      <c r="H37" s="247" t="str">
        <f>VLOOKUP($B37,Данные!$A$2:$W$1215,14,FALSE)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37" s="247" t="str">
        <f>VLOOKUP($B37,Данные!$A$2:$W$1215,4,FALSE)</f>
        <v>176-264В AС</v>
      </c>
      <c r="J37" s="247">
        <f>VLOOKUP($B37,Данные!$A$2:$W$1215,5,FALSE)</f>
        <v>0.95</v>
      </c>
      <c r="K37" s="247" t="str">
        <f>VLOOKUP($B37,Данные!$A$2:$W$1215,15,FALSE)</f>
        <v xml:space="preserve"> -60°...+50° С</v>
      </c>
      <c r="L37" s="247" t="str">
        <f>VLOOKUP($B37,Данные!$A$2:$W$1215,16,FALSE)</f>
        <v>50 000 ч</v>
      </c>
      <c r="M37" s="247" t="str">
        <f>VLOOKUP($B37,Данные!A:AB,10,FALSE)</f>
        <v>275х100х135</v>
      </c>
      <c r="N37" s="308" t="e">
        <f>VLOOKUP($B37,Данные!A:AB,11,FALSE)</f>
        <v>#N/A</v>
      </c>
      <c r="O37" s="308">
        <f>VLOOKUP($B37,Данные!A:AB,12,FALSE)</f>
        <v>1200</v>
      </c>
      <c r="P37" s="308">
        <f>VLOOKUP($B37,Данные!A:AB,13,FALSE)</f>
        <v>1300</v>
      </c>
      <c r="Q37" s="250">
        <f>VLOOKUP($B37,Данные!$A$2:$W$1215,9,FALSE)</f>
        <v>84</v>
      </c>
      <c r="R37" s="23">
        <f>VLOOKUP($B37,Данные!$A$2:$W$1215,2,FALSE)</f>
        <v>32</v>
      </c>
      <c r="S37" s="24" t="str">
        <f>VLOOKUP($B37,Данные!$A$2:$W$1215,3,FALSE)</f>
        <v>460-475 нм</v>
      </c>
      <c r="T37" s="25" t="str">
        <f t="shared" si="2"/>
        <v>-</v>
      </c>
      <c r="U37" s="36" t="str">
        <f>VLOOKUP($B37,Данные!$A$2:$W$1215,17,FALSE)</f>
        <v>-</v>
      </c>
      <c r="V37" s="36">
        <f>VLOOKUP($B37,Данные!$A$2:$W$1215,7,FALSE)</f>
        <v>67</v>
      </c>
      <c r="W37" s="24" t="str">
        <f>VLOOKUP($B37,Данные!$A$2:$W$1215,18,FALSE)</f>
        <v>3 года</v>
      </c>
      <c r="X37" s="247"/>
      <c r="Y37" s="114">
        <f>VLOOKUP($B37,Данные!$A$2:$X$1215,24,FALSE)</f>
        <v>5270</v>
      </c>
    </row>
    <row r="38" spans="1:25" ht="90" customHeight="1">
      <c r="A38" s="539"/>
      <c r="B38" s="37" t="s">
        <v>480</v>
      </c>
      <c r="C38" s="172">
        <f>VLOOKUP(B38,Данные!A:AB,28,FALSE)</f>
        <v>10032</v>
      </c>
      <c r="D38" s="532" t="s">
        <v>360</v>
      </c>
      <c r="E38" s="535" t="str">
        <f>CONCATENATE(CONCATENATE($F$4,": ",$F38,CHAR(10),$G$4,": ",$G38,CHAR(10),$H$4,": ",$H38,CHAR(10),$I$4,": ",$I38,CHAR(10),$J$4,": ",$J38,CHAR(10),$K$4,": ",$K38,CHAR(10),$L$4,": ",$L38,CHAR(10)),)</f>
        <v xml:space="preserve">КСС: ШБ (широкая, боковая), 136*78°
Светодиоды: SUNSHINE ELECTRONICS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50 000 ч
</v>
      </c>
      <c r="F38" s="245" t="str">
        <f>VLOOKUP($B38,Данные!$A$2:$W$1215,6,FALSE)</f>
        <v>ШБ (широкая, боковая), 136*78°</v>
      </c>
      <c r="G38" s="245" t="str">
        <f>VLOOKUP($B38,Данные!$A$2:$W$1215,8,FALSE)</f>
        <v>SUNSHINE ELECTRONICS</v>
      </c>
      <c r="H38" s="245" t="str">
        <f>VLOOKUP($B38,Данные!$A$2:$W$1215,14,FALSE)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38" s="245" t="str">
        <f>VLOOKUP($B38,Данные!$A$2:$W$1215,4,FALSE)</f>
        <v>176-264В AС</v>
      </c>
      <c r="J38" s="245">
        <f>VLOOKUP($B38,Данные!$A$2:$W$1215,5,FALSE)</f>
        <v>0.95</v>
      </c>
      <c r="K38" s="245" t="str">
        <f>VLOOKUP($B38,Данные!$A$2:$W$1215,15,FALSE)</f>
        <v xml:space="preserve"> -60°...+50° С</v>
      </c>
      <c r="L38" s="245" t="str">
        <f>VLOOKUP($B38,Данные!$A$2:$W$1215,16,FALSE)</f>
        <v>50 000 ч</v>
      </c>
      <c r="M38" s="245" t="str">
        <f>VLOOKUP($B38,Данные!A:AB,10,FALSE)</f>
        <v>275х100х120</v>
      </c>
      <c r="N38" s="307" t="e">
        <f>VLOOKUP($B38,Данные!A:AB,11,FALSE)</f>
        <v>#N/A</v>
      </c>
      <c r="O38" s="307">
        <f>VLOOKUP($B38,Данные!A:AB,12,FALSE)</f>
        <v>1250</v>
      </c>
      <c r="P38" s="307">
        <f>VLOOKUP($B38,Данные!A:AB,13,FALSE)</f>
        <v>1350</v>
      </c>
      <c r="Q38" s="249">
        <f>VLOOKUP($B38,Данные!$A$2:$W$1215,9,FALSE)</f>
        <v>84</v>
      </c>
      <c r="R38" s="27">
        <f>VLOOKUP($B38,Данные!$A$2:$W$1215,2,FALSE)</f>
        <v>32</v>
      </c>
      <c r="S38" s="28" t="str">
        <f>VLOOKUP($B38,Данные!$A$2:$W$1215,3,FALSE)</f>
        <v>621-627 нм</v>
      </c>
      <c r="T38" s="29" t="str">
        <f t="shared" si="2"/>
        <v>-</v>
      </c>
      <c r="U38" s="34" t="str">
        <f>VLOOKUP($B38,Данные!$A$2:$W$1215,17,FALSE)</f>
        <v>-</v>
      </c>
      <c r="V38" s="34">
        <f>VLOOKUP($B38,Данные!$A$2:$W$1215,7,FALSE)</f>
        <v>67</v>
      </c>
      <c r="W38" s="28" t="str">
        <f>VLOOKUP($B38,Данные!$A$2:$W$1215,18,FALSE)</f>
        <v>3 года</v>
      </c>
      <c r="X38" s="245"/>
      <c r="Y38" s="113">
        <f>VLOOKUP($B38,Данные!$A$2:$X$1215,24,FALSE)</f>
        <v>5270</v>
      </c>
    </row>
    <row r="39" spans="1:25" ht="90" customHeight="1">
      <c r="A39" s="540"/>
      <c r="B39" s="38" t="s">
        <v>482</v>
      </c>
      <c r="C39" s="173">
        <f>VLOOKUP(B39,Данные!A:AB,28,FALSE)</f>
        <v>10034</v>
      </c>
      <c r="D39" s="533"/>
      <c r="E39" s="536"/>
      <c r="F39" s="245" t="str">
        <f>VLOOKUP($B39,Данные!$A$2:$W$1215,6,FALSE)</f>
        <v>ШБ (широкая, боковая), 136*78°</v>
      </c>
      <c r="G39" s="245" t="str">
        <f>VLOOKUP($B39,Данные!$A$2:$W$1215,8,FALSE)</f>
        <v>SUNSHINE ELECTRONICS</v>
      </c>
      <c r="H39" s="245" t="str">
        <f>VLOOKUP($B39,Данные!$A$2:$W$1215,14,FALSE)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39" s="245" t="str">
        <f>VLOOKUP($B39,Данные!$A$2:$W$1215,4,FALSE)</f>
        <v>176-264В AС</v>
      </c>
      <c r="J39" s="245">
        <f>VLOOKUP($B39,Данные!$A$2:$W$1215,5,FALSE)</f>
        <v>0.95</v>
      </c>
      <c r="K39" s="245" t="str">
        <f>VLOOKUP($B39,Данные!$A$2:$W$1215,15,FALSE)</f>
        <v xml:space="preserve"> -60°...+50° С</v>
      </c>
      <c r="L39" s="245" t="str">
        <f>VLOOKUP($B39,Данные!$A$2:$W$1215,16,FALSE)</f>
        <v>50 000 ч</v>
      </c>
      <c r="M39" s="245" t="str">
        <f>VLOOKUP($B39,Данные!A:AB,10,FALSE)</f>
        <v>275х100х120</v>
      </c>
      <c r="N39" s="307" t="e">
        <f>VLOOKUP($B39,Данные!A:AB,11,FALSE)</f>
        <v>#N/A</v>
      </c>
      <c r="O39" s="307">
        <f>VLOOKUP($B39,Данные!A:AB,12,FALSE)</f>
        <v>1250</v>
      </c>
      <c r="P39" s="307">
        <f>VLOOKUP($B39,Данные!A:AB,13,FALSE)</f>
        <v>1350</v>
      </c>
      <c r="Q39" s="249">
        <f>VLOOKUP($B39,Данные!$A$2:$W$1215,9,FALSE)</f>
        <v>84</v>
      </c>
      <c r="R39" s="27">
        <f>VLOOKUP($B39,Данные!$A$2:$W$1215,2,FALSE)</f>
        <v>32</v>
      </c>
      <c r="S39" s="28" t="str">
        <f>VLOOKUP($B39,Данные!$A$2:$W$1215,3,FALSE)</f>
        <v>515-527 нм</v>
      </c>
      <c r="T39" s="29" t="str">
        <f t="shared" si="2"/>
        <v>-</v>
      </c>
      <c r="U39" s="34" t="str">
        <f>VLOOKUP($B39,Данные!$A$2:$W$1215,17,FALSE)</f>
        <v>-</v>
      </c>
      <c r="V39" s="34">
        <f>VLOOKUP($B39,Данные!$A$2:$W$1215,7,FALSE)</f>
        <v>67</v>
      </c>
      <c r="W39" s="28" t="str">
        <f>VLOOKUP($B39,Данные!$A$2:$W$1215,18,FALSE)</f>
        <v>3 года</v>
      </c>
      <c r="X39" s="245"/>
      <c r="Y39" s="113">
        <f>VLOOKUP($B39,Данные!$A$2:$X$1215,24,FALSE)</f>
        <v>5270</v>
      </c>
    </row>
    <row r="40" spans="1:25" ht="90" customHeight="1" thickBot="1">
      <c r="A40" s="541"/>
      <c r="B40" s="39" t="s">
        <v>484</v>
      </c>
      <c r="C40" s="174">
        <f>VLOOKUP(B40,Данные!A:AB,28,FALSE)</f>
        <v>10036</v>
      </c>
      <c r="D40" s="534"/>
      <c r="E40" s="537"/>
      <c r="F40" s="245" t="str">
        <f>VLOOKUP($B40,Данные!$A$2:$W$1215,6,FALSE)</f>
        <v>ШБ (широкая, боковая), 136*78°</v>
      </c>
      <c r="G40" s="245" t="str">
        <f>VLOOKUP($B40,Данные!$A$2:$W$1215,8,FALSE)</f>
        <v>SUNSHINE ELECTRONICS</v>
      </c>
      <c r="H40" s="245" t="str">
        <f>VLOOKUP($B40,Данные!$A$2:$W$1215,14,FALSE)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40" s="245" t="str">
        <f>VLOOKUP($B40,Данные!$A$2:$W$1215,4,FALSE)</f>
        <v>176-264В AС</v>
      </c>
      <c r="J40" s="245">
        <f>VLOOKUP($B40,Данные!$A$2:$W$1215,5,FALSE)</f>
        <v>0.95</v>
      </c>
      <c r="K40" s="245" t="str">
        <f>VLOOKUP($B40,Данные!$A$2:$W$1215,15,FALSE)</f>
        <v xml:space="preserve"> -60°...+50° С</v>
      </c>
      <c r="L40" s="245" t="str">
        <f>VLOOKUP($B40,Данные!$A$2:$W$1215,16,FALSE)</f>
        <v>50 000 ч</v>
      </c>
      <c r="M40" s="245" t="str">
        <f>VLOOKUP($B40,Данные!A:AB,10,FALSE)</f>
        <v>275х100х120</v>
      </c>
      <c r="N40" s="307" t="e">
        <f>VLOOKUP($B40,Данные!A:AB,11,FALSE)</f>
        <v>#N/A</v>
      </c>
      <c r="O40" s="307">
        <f>VLOOKUP($B40,Данные!A:AB,12,FALSE)</f>
        <v>1250</v>
      </c>
      <c r="P40" s="307">
        <f>VLOOKUP($B40,Данные!A:AB,13,FALSE)</f>
        <v>1350</v>
      </c>
      <c r="Q40" s="250">
        <f>VLOOKUP($B40,Данные!$A$2:$W$1215,9,FALSE)</f>
        <v>84</v>
      </c>
      <c r="R40" s="23">
        <f>VLOOKUP($B40,Данные!$A$2:$W$1215,2,FALSE)</f>
        <v>32</v>
      </c>
      <c r="S40" s="24" t="str">
        <f>VLOOKUP($B40,Данные!$A$2:$W$1215,3,FALSE)</f>
        <v>460-475 нм</v>
      </c>
      <c r="T40" s="25" t="str">
        <f t="shared" si="2"/>
        <v>-</v>
      </c>
      <c r="U40" s="36" t="str">
        <f>VLOOKUP($B40,Данные!$A$2:$W$1215,17,FALSE)</f>
        <v>-</v>
      </c>
      <c r="V40" s="36">
        <f>VLOOKUP($B40,Данные!$A$2:$W$1215,7,FALSE)</f>
        <v>67</v>
      </c>
      <c r="W40" s="24" t="str">
        <f>VLOOKUP($B40,Данные!$A$2:$W$1215,18,FALSE)</f>
        <v>3 года</v>
      </c>
      <c r="X40" s="247"/>
      <c r="Y40" s="114">
        <f>VLOOKUP($B40,Данные!$A$2:$X$1215,24,FALSE)</f>
        <v>5270</v>
      </c>
    </row>
    <row r="41" spans="1:25" s="106" customFormat="1" ht="60" customHeight="1">
      <c r="A41" s="626" t="s">
        <v>361</v>
      </c>
      <c r="B41" s="608"/>
      <c r="C41" s="608"/>
      <c r="D41" s="608"/>
      <c r="E41" s="608"/>
      <c r="F41" s="608"/>
      <c r="G41" s="608"/>
      <c r="H41" s="608"/>
      <c r="I41" s="608"/>
      <c r="J41" s="608"/>
      <c r="K41" s="608"/>
      <c r="L41" s="608"/>
      <c r="M41" s="608"/>
      <c r="N41" s="608"/>
      <c r="O41" s="608"/>
      <c r="P41" s="608"/>
      <c r="Q41" s="608"/>
      <c r="R41" s="608"/>
      <c r="S41" s="608"/>
      <c r="T41" s="608"/>
      <c r="U41" s="608"/>
      <c r="V41" s="608"/>
      <c r="W41" s="608"/>
      <c r="X41" s="608"/>
      <c r="Y41" s="608"/>
    </row>
  </sheetData>
  <mergeCells count="47">
    <mergeCell ref="A1:B1"/>
    <mergeCell ref="C1:X1"/>
    <mergeCell ref="A2:Y2"/>
    <mergeCell ref="A3:A4"/>
    <mergeCell ref="B3:B4"/>
    <mergeCell ref="C3:C4"/>
    <mergeCell ref="D3:D4"/>
    <mergeCell ref="E3:V3"/>
    <mergeCell ref="W3:W4"/>
    <mergeCell ref="X3:X4"/>
    <mergeCell ref="A5:A7"/>
    <mergeCell ref="D5:D7"/>
    <mergeCell ref="E5:E7"/>
    <mergeCell ref="A8:A10"/>
    <mergeCell ref="D8:D10"/>
    <mergeCell ref="E8:E10"/>
    <mergeCell ref="A41:Y41"/>
    <mergeCell ref="A35:A37"/>
    <mergeCell ref="D35:D37"/>
    <mergeCell ref="E35:E37"/>
    <mergeCell ref="A38:A40"/>
    <mergeCell ref="D38:D40"/>
    <mergeCell ref="E38:E40"/>
    <mergeCell ref="A11:A13"/>
    <mergeCell ref="D11:D13"/>
    <mergeCell ref="E11:E13"/>
    <mergeCell ref="A14:A16"/>
    <mergeCell ref="D14:D16"/>
    <mergeCell ref="E14:E16"/>
    <mergeCell ref="A17:A19"/>
    <mergeCell ref="D17:D19"/>
    <mergeCell ref="E17:E19"/>
    <mergeCell ref="A20:A22"/>
    <mergeCell ref="D20:D22"/>
    <mergeCell ref="E20:E22"/>
    <mergeCell ref="A23:A25"/>
    <mergeCell ref="D23:D25"/>
    <mergeCell ref="E23:E25"/>
    <mergeCell ref="A26:A28"/>
    <mergeCell ref="D26:D28"/>
    <mergeCell ref="E26:E28"/>
    <mergeCell ref="A29:A31"/>
    <mergeCell ref="D29:D31"/>
    <mergeCell ref="E29:E31"/>
    <mergeCell ref="A32:A34"/>
    <mergeCell ref="D32:D34"/>
    <mergeCell ref="E32:E34"/>
  </mergeCells>
  <pageMargins left="0.25" right="0.25" top="0.75" bottom="0.75" header="0.3" footer="0.3"/>
  <pageSetup paperSize="9" scale="30" fitToHeight="0" orientation="landscape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828"/>
  <sheetViews>
    <sheetView topLeftCell="A472" zoomScale="75" zoomScaleNormal="75" workbookViewId="0">
      <selection activeCell="K500" sqref="K500"/>
    </sheetView>
  </sheetViews>
  <sheetFormatPr defaultRowHeight="12.75" outlineLevelCol="1"/>
  <cols>
    <col min="1" max="1" width="32" customWidth="1"/>
    <col min="2" max="2" width="5.85546875" style="6" customWidth="1" outlineLevel="1"/>
    <col min="3" max="3" width="12.42578125" style="6" customWidth="1" outlineLevel="1"/>
    <col min="4" max="4" width="14.28515625" style="6" customWidth="1" outlineLevel="1"/>
    <col min="5" max="5" width="4.7109375" style="4" customWidth="1" outlineLevel="1"/>
    <col min="6" max="6" width="32.28515625" style="4" customWidth="1" outlineLevel="1"/>
    <col min="7" max="7" width="5.28515625" style="4" customWidth="1" outlineLevel="1"/>
    <col min="8" max="8" width="18.85546875" style="10" customWidth="1" outlineLevel="1"/>
    <col min="9" max="9" width="10" style="4" customWidth="1" outlineLevel="1"/>
    <col min="10" max="10" width="15.42578125" style="3" customWidth="1" outlineLevel="1"/>
    <col min="11" max="12" width="12.7109375" style="4" customWidth="1" outlineLevel="1"/>
    <col min="13" max="13" width="11.42578125" style="6" customWidth="1" outlineLevel="1"/>
    <col min="14" max="14" width="13.7109375" style="225" customWidth="1" outlineLevel="1"/>
    <col min="15" max="15" width="14.7109375" style="225" customWidth="1" outlineLevel="1"/>
    <col min="16" max="16" width="9.85546875" style="225" customWidth="1" outlineLevel="1"/>
    <col min="17" max="17" width="20.140625" style="225" customWidth="1" outlineLevel="1"/>
    <col min="18" max="18" width="4.7109375" style="83" customWidth="1" outlineLevel="1"/>
    <col min="19" max="19" width="22.7109375" customWidth="1"/>
    <col min="20" max="20" width="4.7109375" style="5" customWidth="1"/>
    <col min="21" max="21" width="13.85546875" customWidth="1"/>
    <col min="22" max="22" width="12.42578125" style="1" customWidth="1"/>
    <col min="23" max="23" width="11.7109375" style="1" customWidth="1"/>
    <col min="24" max="24" width="12.28515625" customWidth="1"/>
    <col min="25" max="27" width="0.85546875" customWidth="1"/>
    <col min="28" max="28" width="8.28515625" style="332" customWidth="1"/>
    <col min="30" max="30" width="11.28515625" bestFit="1" customWidth="1"/>
  </cols>
  <sheetData>
    <row r="1" spans="1:30" s="5" customFormat="1">
      <c r="B1" s="6"/>
      <c r="C1" s="6"/>
      <c r="D1" s="6"/>
      <c r="E1" s="4"/>
      <c r="F1" s="4"/>
      <c r="G1" s="4"/>
      <c r="H1" s="10"/>
      <c r="I1" s="5" t="s">
        <v>545</v>
      </c>
      <c r="J1" s="318" t="s">
        <v>486</v>
      </c>
      <c r="K1" s="310" t="s">
        <v>487</v>
      </c>
      <c r="L1" s="310" t="s">
        <v>467</v>
      </c>
      <c r="M1" s="311" t="s">
        <v>468</v>
      </c>
      <c r="N1" s="225"/>
      <c r="O1" s="225"/>
      <c r="P1" s="225"/>
      <c r="Q1" s="225"/>
      <c r="R1" s="83"/>
      <c r="S1" s="5" t="s">
        <v>896</v>
      </c>
      <c r="V1" s="1"/>
      <c r="W1" s="1"/>
      <c r="AB1" s="332"/>
    </row>
    <row r="2" spans="1:30" s="49" customFormat="1" ht="15">
      <c r="A2" s="45" t="s">
        <v>32</v>
      </c>
      <c r="B2" s="46">
        <v>32</v>
      </c>
      <c r="C2" s="46">
        <f>B2*160</f>
        <v>5120</v>
      </c>
      <c r="D2" s="47" t="s">
        <v>20</v>
      </c>
      <c r="E2" s="46">
        <v>0.95</v>
      </c>
      <c r="F2" s="93" t="s">
        <v>7</v>
      </c>
      <c r="G2" s="46">
        <v>67</v>
      </c>
      <c r="H2" s="48" t="s">
        <v>29</v>
      </c>
      <c r="I2" s="46">
        <v>84</v>
      </c>
      <c r="J2" s="388" t="s">
        <v>699</v>
      </c>
      <c r="K2" s="309" t="s">
        <v>440</v>
      </c>
      <c r="L2" s="309">
        <v>1100</v>
      </c>
      <c r="M2" s="312">
        <v>1200</v>
      </c>
      <c r="N2" s="115" t="s">
        <v>315</v>
      </c>
      <c r="O2" s="115" t="s">
        <v>310</v>
      </c>
      <c r="P2" s="214" t="s">
        <v>19</v>
      </c>
      <c r="Q2" s="215" t="s">
        <v>164</v>
      </c>
      <c r="R2" s="115" t="s">
        <v>168</v>
      </c>
      <c r="U2" s="186">
        <v>2050</v>
      </c>
      <c r="V2" s="186">
        <f>ROUND(((U2*1.1)/5),0)*5</f>
        <v>2255</v>
      </c>
      <c r="W2" s="186">
        <f>ROUND(((V2*1.3)/5),0)*5</f>
        <v>2930</v>
      </c>
      <c r="X2" s="186">
        <f>ROUND(((W2*1.1)/5),0)*5</f>
        <v>3225</v>
      </c>
      <c r="AB2" s="333">
        <v>1001</v>
      </c>
      <c r="AD2" s="185"/>
    </row>
    <row r="3" spans="1:30" s="49" customFormat="1" ht="15">
      <c r="A3" s="45" t="s">
        <v>33</v>
      </c>
      <c r="B3" s="46">
        <v>32</v>
      </c>
      <c r="C3" s="46">
        <f t="shared" ref="C3:C70" si="0">B3*160</f>
        <v>5120</v>
      </c>
      <c r="D3" s="47" t="s">
        <v>20</v>
      </c>
      <c r="E3" s="46">
        <v>0.95</v>
      </c>
      <c r="F3" s="46" t="s">
        <v>7</v>
      </c>
      <c r="G3" s="46">
        <v>67</v>
      </c>
      <c r="H3" s="48" t="s">
        <v>29</v>
      </c>
      <c r="I3" s="46">
        <v>84</v>
      </c>
      <c r="J3" s="388" t="s">
        <v>700</v>
      </c>
      <c r="K3" s="309" t="s">
        <v>440</v>
      </c>
      <c r="L3" s="309">
        <v>1000</v>
      </c>
      <c r="M3" s="312">
        <v>1150</v>
      </c>
      <c r="N3" s="115" t="s">
        <v>315</v>
      </c>
      <c r="O3" s="115" t="s">
        <v>310</v>
      </c>
      <c r="P3" s="214" t="s">
        <v>19</v>
      </c>
      <c r="Q3" s="215" t="s">
        <v>164</v>
      </c>
      <c r="R3" s="115" t="s">
        <v>168</v>
      </c>
      <c r="U3" s="186">
        <v>2050</v>
      </c>
      <c r="V3" s="186">
        <f>ROUND(((U3*1.1)/5),0)*5</f>
        <v>2255</v>
      </c>
      <c r="W3" s="186">
        <f>ROUND(((V3*1.3)/5),0)*5</f>
        <v>2930</v>
      </c>
      <c r="X3" s="186">
        <f>ROUND(((W3*1.1)/5),0)*5</f>
        <v>3225</v>
      </c>
      <c r="AB3" s="333">
        <v>1002</v>
      </c>
      <c r="AD3" s="185"/>
    </row>
    <row r="4" spans="1:30" s="49" customFormat="1" ht="15">
      <c r="A4" s="45" t="s">
        <v>38</v>
      </c>
      <c r="B4" s="46">
        <v>48</v>
      </c>
      <c r="C4" s="46">
        <f t="shared" si="0"/>
        <v>7680</v>
      </c>
      <c r="D4" s="47" t="s">
        <v>20</v>
      </c>
      <c r="E4" s="46">
        <v>0.95</v>
      </c>
      <c r="F4" s="46" t="s">
        <v>7</v>
      </c>
      <c r="G4" s="46">
        <v>67</v>
      </c>
      <c r="H4" s="48" t="s">
        <v>29</v>
      </c>
      <c r="I4" s="46">
        <v>132</v>
      </c>
      <c r="J4" s="388" t="s">
        <v>701</v>
      </c>
      <c r="K4" s="309" t="s">
        <v>444</v>
      </c>
      <c r="L4" s="309">
        <v>1200</v>
      </c>
      <c r="M4" s="312">
        <v>1300</v>
      </c>
      <c r="N4" s="115" t="s">
        <v>315</v>
      </c>
      <c r="O4" s="115" t="s">
        <v>310</v>
      </c>
      <c r="P4" s="214" t="s">
        <v>19</v>
      </c>
      <c r="Q4" s="215" t="s">
        <v>164</v>
      </c>
      <c r="R4" s="115" t="s">
        <v>168</v>
      </c>
      <c r="U4" s="186">
        <v>2500</v>
      </c>
      <c r="V4" s="186">
        <f t="shared" ref="V4:V13" si="1">ROUND(((U4*1.1)/5),0)*5</f>
        <v>2750</v>
      </c>
      <c r="W4" s="186">
        <f t="shared" ref="W4:W13" si="2">ROUND(((V4*1.3)/5),0)*5</f>
        <v>3575</v>
      </c>
      <c r="X4" s="186">
        <f t="shared" ref="X4:X13" si="3">ROUND(((W4*1.1)/5),0)*5</f>
        <v>3935</v>
      </c>
      <c r="AB4" s="333">
        <v>1007</v>
      </c>
      <c r="AD4" s="185"/>
    </row>
    <row r="5" spans="1:30" s="49" customFormat="1" ht="15">
      <c r="A5" s="45" t="s">
        <v>39</v>
      </c>
      <c r="B5" s="46">
        <v>48</v>
      </c>
      <c r="C5" s="46">
        <f t="shared" si="0"/>
        <v>7680</v>
      </c>
      <c r="D5" s="47" t="s">
        <v>20</v>
      </c>
      <c r="E5" s="46">
        <v>0.95</v>
      </c>
      <c r="F5" s="46" t="s">
        <v>7</v>
      </c>
      <c r="G5" s="46">
        <v>67</v>
      </c>
      <c r="H5" s="48" t="s">
        <v>29</v>
      </c>
      <c r="I5" s="46">
        <v>132</v>
      </c>
      <c r="J5" s="388" t="s">
        <v>702</v>
      </c>
      <c r="K5" s="309" t="s">
        <v>444</v>
      </c>
      <c r="L5" s="309">
        <v>1250</v>
      </c>
      <c r="M5" s="312">
        <v>1350</v>
      </c>
      <c r="N5" s="115" t="s">
        <v>315</v>
      </c>
      <c r="O5" s="115" t="s">
        <v>310</v>
      </c>
      <c r="P5" s="214" t="s">
        <v>19</v>
      </c>
      <c r="Q5" s="215" t="s">
        <v>164</v>
      </c>
      <c r="R5" s="115" t="s">
        <v>168</v>
      </c>
      <c r="U5" s="186">
        <v>2500</v>
      </c>
      <c r="V5" s="186">
        <f t="shared" si="1"/>
        <v>2750</v>
      </c>
      <c r="W5" s="186">
        <f t="shared" si="2"/>
        <v>3575</v>
      </c>
      <c r="X5" s="186">
        <f t="shared" si="3"/>
        <v>3935</v>
      </c>
      <c r="AB5" s="333">
        <v>1008</v>
      </c>
      <c r="AD5" s="185"/>
    </row>
    <row r="6" spans="1:30" s="49" customFormat="1" ht="15">
      <c r="A6" s="45" t="s">
        <v>44</v>
      </c>
      <c r="B6" s="46">
        <v>62</v>
      </c>
      <c r="C6" s="46">
        <f t="shared" si="0"/>
        <v>9920</v>
      </c>
      <c r="D6" s="47" t="s">
        <v>20</v>
      </c>
      <c r="E6" s="46">
        <v>0.95</v>
      </c>
      <c r="F6" s="46" t="s">
        <v>7</v>
      </c>
      <c r="G6" s="46">
        <v>67</v>
      </c>
      <c r="H6" s="48" t="s">
        <v>29</v>
      </c>
      <c r="I6" s="46">
        <v>168</v>
      </c>
      <c r="J6" s="388" t="s">
        <v>703</v>
      </c>
      <c r="K6" s="309" t="s">
        <v>441</v>
      </c>
      <c r="L6" s="309">
        <v>1300</v>
      </c>
      <c r="M6" s="312">
        <v>1400</v>
      </c>
      <c r="N6" s="115" t="s">
        <v>315</v>
      </c>
      <c r="O6" s="115" t="s">
        <v>310</v>
      </c>
      <c r="P6" s="214" t="s">
        <v>19</v>
      </c>
      <c r="Q6" s="215" t="s">
        <v>164</v>
      </c>
      <c r="R6" s="115" t="s">
        <v>168</v>
      </c>
      <c r="U6" s="186">
        <v>2650</v>
      </c>
      <c r="V6" s="186">
        <f t="shared" si="1"/>
        <v>2915</v>
      </c>
      <c r="W6" s="186">
        <f t="shared" si="2"/>
        <v>3790</v>
      </c>
      <c r="X6" s="186">
        <f t="shared" si="3"/>
        <v>4170</v>
      </c>
      <c r="AB6" s="333">
        <v>1013</v>
      </c>
      <c r="AD6" s="185"/>
    </row>
    <row r="7" spans="1:30" s="49" customFormat="1" ht="15">
      <c r="A7" s="45" t="s">
        <v>45</v>
      </c>
      <c r="B7" s="46">
        <v>62</v>
      </c>
      <c r="C7" s="46">
        <f t="shared" si="0"/>
        <v>9920</v>
      </c>
      <c r="D7" s="47" t="s">
        <v>20</v>
      </c>
      <c r="E7" s="46">
        <v>0.95</v>
      </c>
      <c r="F7" s="46" t="s">
        <v>7</v>
      </c>
      <c r="G7" s="46">
        <v>67</v>
      </c>
      <c r="H7" s="48" t="s">
        <v>29</v>
      </c>
      <c r="I7" s="46">
        <v>168</v>
      </c>
      <c r="J7" s="388" t="s">
        <v>704</v>
      </c>
      <c r="K7" s="309" t="s">
        <v>441</v>
      </c>
      <c r="L7" s="309">
        <v>1350</v>
      </c>
      <c r="M7" s="312">
        <v>1450</v>
      </c>
      <c r="N7" s="115" t="s">
        <v>315</v>
      </c>
      <c r="O7" s="115" t="s">
        <v>310</v>
      </c>
      <c r="P7" s="214" t="s">
        <v>19</v>
      </c>
      <c r="Q7" s="215" t="s">
        <v>164</v>
      </c>
      <c r="R7" s="115" t="s">
        <v>168</v>
      </c>
      <c r="U7" s="186">
        <v>2650</v>
      </c>
      <c r="V7" s="186">
        <f t="shared" si="1"/>
        <v>2915</v>
      </c>
      <c r="W7" s="186">
        <f t="shared" si="2"/>
        <v>3790</v>
      </c>
      <c r="X7" s="186">
        <f t="shared" si="3"/>
        <v>4170</v>
      </c>
      <c r="AB7" s="333">
        <v>1014</v>
      </c>
      <c r="AD7" s="185"/>
    </row>
    <row r="8" spans="1:30" s="49" customFormat="1" ht="15">
      <c r="A8" s="45" t="s">
        <v>195</v>
      </c>
      <c r="B8" s="46">
        <v>80</v>
      </c>
      <c r="C8" s="46">
        <f t="shared" si="0"/>
        <v>12800</v>
      </c>
      <c r="D8" s="47" t="s">
        <v>20</v>
      </c>
      <c r="E8" s="46">
        <v>0.95</v>
      </c>
      <c r="F8" s="46" t="s">
        <v>7</v>
      </c>
      <c r="G8" s="46">
        <v>67</v>
      </c>
      <c r="H8" s="48" t="s">
        <v>29</v>
      </c>
      <c r="I8" s="46">
        <v>216</v>
      </c>
      <c r="J8" s="388" t="s">
        <v>705</v>
      </c>
      <c r="K8" s="309" t="s">
        <v>439</v>
      </c>
      <c r="L8" s="309">
        <v>1650</v>
      </c>
      <c r="M8" s="312">
        <v>1750</v>
      </c>
      <c r="N8" s="115" t="s">
        <v>315</v>
      </c>
      <c r="O8" s="115" t="s">
        <v>310</v>
      </c>
      <c r="P8" s="214" t="s">
        <v>19</v>
      </c>
      <c r="Q8" s="215" t="s">
        <v>164</v>
      </c>
      <c r="R8" s="115" t="s">
        <v>168</v>
      </c>
      <c r="U8" s="186">
        <v>3650</v>
      </c>
      <c r="V8" s="186">
        <f t="shared" si="1"/>
        <v>4015</v>
      </c>
      <c r="W8" s="186">
        <f t="shared" si="2"/>
        <v>5220</v>
      </c>
      <c r="X8" s="186">
        <f t="shared" si="3"/>
        <v>5740</v>
      </c>
      <c r="AB8" s="333">
        <v>1019</v>
      </c>
      <c r="AD8" s="185"/>
    </row>
    <row r="9" spans="1:30" s="49" customFormat="1" ht="15">
      <c r="A9" s="45" t="s">
        <v>196</v>
      </c>
      <c r="B9" s="46">
        <v>80</v>
      </c>
      <c r="C9" s="46">
        <f t="shared" si="0"/>
        <v>12800</v>
      </c>
      <c r="D9" s="47" t="s">
        <v>20</v>
      </c>
      <c r="E9" s="46">
        <v>0.95</v>
      </c>
      <c r="F9" s="46" t="s">
        <v>7</v>
      </c>
      <c r="G9" s="46">
        <v>67</v>
      </c>
      <c r="H9" s="48" t="s">
        <v>29</v>
      </c>
      <c r="I9" s="46">
        <v>216</v>
      </c>
      <c r="J9" s="388" t="s">
        <v>706</v>
      </c>
      <c r="K9" s="309" t="s">
        <v>439</v>
      </c>
      <c r="L9" s="309">
        <v>1800</v>
      </c>
      <c r="M9" s="312">
        <v>1850</v>
      </c>
      <c r="N9" s="115" t="s">
        <v>315</v>
      </c>
      <c r="O9" s="115" t="s">
        <v>310</v>
      </c>
      <c r="P9" s="214" t="s">
        <v>19</v>
      </c>
      <c r="Q9" s="215" t="s">
        <v>164</v>
      </c>
      <c r="R9" s="115" t="s">
        <v>168</v>
      </c>
      <c r="U9" s="186">
        <v>3650</v>
      </c>
      <c r="V9" s="186">
        <f t="shared" si="1"/>
        <v>4015</v>
      </c>
      <c r="W9" s="186">
        <f t="shared" si="2"/>
        <v>5220</v>
      </c>
      <c r="X9" s="186">
        <f t="shared" si="3"/>
        <v>5740</v>
      </c>
      <c r="AB9" s="333">
        <v>1020</v>
      </c>
      <c r="AD9" s="185"/>
    </row>
    <row r="10" spans="1:30" s="49" customFormat="1" ht="15">
      <c r="A10" s="45" t="s">
        <v>50</v>
      </c>
      <c r="B10" s="46">
        <v>96</v>
      </c>
      <c r="C10" s="46">
        <f t="shared" si="0"/>
        <v>15360</v>
      </c>
      <c r="D10" s="47" t="s">
        <v>20</v>
      </c>
      <c r="E10" s="46">
        <v>0.95</v>
      </c>
      <c r="F10" s="46" t="s">
        <v>7</v>
      </c>
      <c r="G10" s="46">
        <v>67</v>
      </c>
      <c r="H10" s="48" t="s">
        <v>29</v>
      </c>
      <c r="I10" s="46">
        <v>264</v>
      </c>
      <c r="J10" s="388" t="s">
        <v>707</v>
      </c>
      <c r="K10" s="309" t="s">
        <v>445</v>
      </c>
      <c r="L10" s="309">
        <v>1900</v>
      </c>
      <c r="M10" s="312">
        <v>2050</v>
      </c>
      <c r="N10" s="115" t="s">
        <v>315</v>
      </c>
      <c r="O10" s="115" t="s">
        <v>310</v>
      </c>
      <c r="P10" s="214" t="s">
        <v>19</v>
      </c>
      <c r="Q10" s="215" t="s">
        <v>164</v>
      </c>
      <c r="R10" s="115" t="s">
        <v>168</v>
      </c>
      <c r="U10" s="186">
        <v>3900</v>
      </c>
      <c r="V10" s="186">
        <f t="shared" si="1"/>
        <v>4290</v>
      </c>
      <c r="W10" s="186">
        <f t="shared" si="2"/>
        <v>5575</v>
      </c>
      <c r="X10" s="186">
        <f t="shared" si="3"/>
        <v>6135</v>
      </c>
      <c r="AB10" s="333">
        <v>1029</v>
      </c>
      <c r="AD10" s="185"/>
    </row>
    <row r="11" spans="1:30" s="49" customFormat="1" ht="15">
      <c r="A11" s="45" t="s">
        <v>51</v>
      </c>
      <c r="B11" s="46">
        <v>96</v>
      </c>
      <c r="C11" s="46">
        <f t="shared" si="0"/>
        <v>15360</v>
      </c>
      <c r="D11" s="47" t="s">
        <v>20</v>
      </c>
      <c r="E11" s="46">
        <v>0.95</v>
      </c>
      <c r="F11" s="46" t="s">
        <v>7</v>
      </c>
      <c r="G11" s="46">
        <v>67</v>
      </c>
      <c r="H11" s="48" t="s">
        <v>29</v>
      </c>
      <c r="I11" s="46">
        <v>264</v>
      </c>
      <c r="J11" s="388" t="s">
        <v>708</v>
      </c>
      <c r="K11" s="309" t="s">
        <v>445</v>
      </c>
      <c r="L11" s="309">
        <v>1950</v>
      </c>
      <c r="M11" s="312">
        <v>2100</v>
      </c>
      <c r="N11" s="115" t="s">
        <v>315</v>
      </c>
      <c r="O11" s="115" t="s">
        <v>310</v>
      </c>
      <c r="P11" s="214" t="s">
        <v>19</v>
      </c>
      <c r="Q11" s="215" t="s">
        <v>164</v>
      </c>
      <c r="R11" s="115" t="s">
        <v>168</v>
      </c>
      <c r="U11" s="186">
        <v>3900</v>
      </c>
      <c r="V11" s="186">
        <f t="shared" si="1"/>
        <v>4290</v>
      </c>
      <c r="W11" s="186">
        <f t="shared" si="2"/>
        <v>5575</v>
      </c>
      <c r="X11" s="186">
        <f t="shared" si="3"/>
        <v>6135</v>
      </c>
      <c r="AB11" s="333">
        <v>1030</v>
      </c>
      <c r="AD11" s="185"/>
    </row>
    <row r="12" spans="1:30" s="49" customFormat="1" ht="15">
      <c r="A12" s="45" t="s">
        <v>214</v>
      </c>
      <c r="B12" s="46">
        <v>124</v>
      </c>
      <c r="C12" s="46">
        <f t="shared" si="0"/>
        <v>19840</v>
      </c>
      <c r="D12" s="47" t="s">
        <v>20</v>
      </c>
      <c r="E12" s="46">
        <v>0.95</v>
      </c>
      <c r="F12" s="46" t="s">
        <v>7</v>
      </c>
      <c r="G12" s="46">
        <v>67</v>
      </c>
      <c r="H12" s="48" t="s">
        <v>29</v>
      </c>
      <c r="I12" s="46">
        <v>336</v>
      </c>
      <c r="J12" s="388" t="s">
        <v>709</v>
      </c>
      <c r="K12" s="309" t="s">
        <v>446</v>
      </c>
      <c r="L12" s="309">
        <v>2300</v>
      </c>
      <c r="M12" s="312">
        <v>2500</v>
      </c>
      <c r="N12" s="115" t="s">
        <v>315</v>
      </c>
      <c r="O12" s="115" t="s">
        <v>310</v>
      </c>
      <c r="P12" s="214" t="s">
        <v>19</v>
      </c>
      <c r="Q12" s="215" t="s">
        <v>164</v>
      </c>
      <c r="R12" s="115" t="s">
        <v>168</v>
      </c>
      <c r="U12" s="186">
        <v>4600</v>
      </c>
      <c r="V12" s="186">
        <f t="shared" si="1"/>
        <v>5060</v>
      </c>
      <c r="W12" s="186">
        <f t="shared" si="2"/>
        <v>6580</v>
      </c>
      <c r="X12" s="186">
        <f t="shared" si="3"/>
        <v>7240</v>
      </c>
      <c r="AB12" s="333">
        <v>1035</v>
      </c>
      <c r="AD12" s="185"/>
    </row>
    <row r="13" spans="1:30" s="49" customFormat="1" ht="15">
      <c r="A13" s="45" t="s">
        <v>213</v>
      </c>
      <c r="B13" s="46">
        <v>124</v>
      </c>
      <c r="C13" s="46">
        <f t="shared" si="0"/>
        <v>19840</v>
      </c>
      <c r="D13" s="47" t="s">
        <v>20</v>
      </c>
      <c r="E13" s="46">
        <v>0.95</v>
      </c>
      <c r="F13" s="46" t="s">
        <v>7</v>
      </c>
      <c r="G13" s="46">
        <v>67</v>
      </c>
      <c r="H13" s="48" t="s">
        <v>29</v>
      </c>
      <c r="I13" s="46">
        <v>336</v>
      </c>
      <c r="J13" s="388" t="s">
        <v>710</v>
      </c>
      <c r="K13" s="309" t="s">
        <v>446</v>
      </c>
      <c r="L13" s="309">
        <v>2350</v>
      </c>
      <c r="M13" s="312">
        <v>2500</v>
      </c>
      <c r="N13" s="115" t="s">
        <v>315</v>
      </c>
      <c r="O13" s="115" t="s">
        <v>310</v>
      </c>
      <c r="P13" s="214" t="s">
        <v>19</v>
      </c>
      <c r="Q13" s="215" t="s">
        <v>164</v>
      </c>
      <c r="R13" s="115" t="s">
        <v>168</v>
      </c>
      <c r="U13" s="186">
        <v>4600</v>
      </c>
      <c r="V13" s="186">
        <f t="shared" si="1"/>
        <v>5060</v>
      </c>
      <c r="W13" s="186">
        <f t="shared" si="2"/>
        <v>6580</v>
      </c>
      <c r="X13" s="186">
        <f t="shared" si="3"/>
        <v>7240</v>
      </c>
      <c r="AB13" s="333">
        <v>1036</v>
      </c>
      <c r="AD13" s="185"/>
    </row>
    <row r="14" spans="1:30" s="49" customFormat="1">
      <c r="A14" s="45"/>
      <c r="B14" s="46"/>
      <c r="C14" s="46"/>
      <c r="D14" s="47"/>
      <c r="E14" s="46"/>
      <c r="F14" s="46"/>
      <c r="G14" s="46"/>
      <c r="H14" s="48"/>
      <c r="I14" s="46"/>
      <c r="J14" s="388"/>
      <c r="K14" s="309"/>
      <c r="L14" s="309"/>
      <c r="M14" s="312"/>
      <c r="N14" s="115"/>
      <c r="O14" s="115"/>
      <c r="P14" s="214"/>
      <c r="Q14" s="215"/>
      <c r="R14" s="115"/>
      <c r="U14" s="186"/>
      <c r="V14" s="186"/>
      <c r="W14" s="186"/>
      <c r="X14" s="186"/>
      <c r="AB14" s="333"/>
      <c r="AD14" s="185"/>
    </row>
    <row r="15" spans="1:30" s="49" customFormat="1" ht="15">
      <c r="A15" s="45" t="s">
        <v>34</v>
      </c>
      <c r="B15" s="46">
        <v>64</v>
      </c>
      <c r="C15" s="46">
        <f t="shared" si="0"/>
        <v>10240</v>
      </c>
      <c r="D15" s="47" t="s">
        <v>20</v>
      </c>
      <c r="E15" s="46">
        <v>0.95</v>
      </c>
      <c r="F15" s="46" t="s">
        <v>7</v>
      </c>
      <c r="G15" s="46">
        <v>67</v>
      </c>
      <c r="H15" s="48" t="s">
        <v>29</v>
      </c>
      <c r="I15" s="46">
        <v>168</v>
      </c>
      <c r="J15" s="388" t="s">
        <v>711</v>
      </c>
      <c r="K15" s="309" t="s">
        <v>527</v>
      </c>
      <c r="L15" s="309">
        <v>1950</v>
      </c>
      <c r="M15" s="312">
        <v>2100</v>
      </c>
      <c r="N15" s="115" t="s">
        <v>315</v>
      </c>
      <c r="O15" s="115" t="s">
        <v>310</v>
      </c>
      <c r="P15" s="214" t="s">
        <v>19</v>
      </c>
      <c r="Q15" s="215" t="s">
        <v>164</v>
      </c>
      <c r="R15" s="115" t="s">
        <v>168</v>
      </c>
      <c r="U15" s="186">
        <v>4100</v>
      </c>
      <c r="V15" s="186">
        <f t="shared" ref="V15:V30" si="4">ROUND(((U15*1.1)/5),0)*5</f>
        <v>4510</v>
      </c>
      <c r="W15" s="186">
        <f t="shared" ref="W15:W30" si="5">ROUND(((V15*1.3)/5),0)*5</f>
        <v>5865</v>
      </c>
      <c r="X15" s="186">
        <f t="shared" ref="X15:X30" si="6">ROUND(((W15*1.1)/5),0)*5</f>
        <v>6450</v>
      </c>
      <c r="AB15" s="333">
        <v>1003</v>
      </c>
      <c r="AD15" s="185"/>
    </row>
    <row r="16" spans="1:30" s="49" customFormat="1" ht="15">
      <c r="A16" s="45" t="s">
        <v>35</v>
      </c>
      <c r="B16" s="46">
        <v>64</v>
      </c>
      <c r="C16" s="46">
        <f t="shared" si="0"/>
        <v>10240</v>
      </c>
      <c r="D16" s="47" t="s">
        <v>20</v>
      </c>
      <c r="E16" s="46">
        <v>0.95</v>
      </c>
      <c r="F16" s="46" t="s">
        <v>7</v>
      </c>
      <c r="G16" s="46">
        <v>67</v>
      </c>
      <c r="H16" s="48" t="s">
        <v>29</v>
      </c>
      <c r="I16" s="46">
        <v>168</v>
      </c>
      <c r="J16" s="388" t="s">
        <v>712</v>
      </c>
      <c r="K16" s="309" t="s">
        <v>458</v>
      </c>
      <c r="L16" s="309">
        <v>1850</v>
      </c>
      <c r="M16" s="312">
        <v>2000</v>
      </c>
      <c r="N16" s="115" t="s">
        <v>315</v>
      </c>
      <c r="O16" s="115" t="s">
        <v>310</v>
      </c>
      <c r="P16" s="214" t="s">
        <v>19</v>
      </c>
      <c r="Q16" s="215" t="s">
        <v>164</v>
      </c>
      <c r="R16" s="115" t="s">
        <v>168</v>
      </c>
      <c r="U16" s="186">
        <v>4100</v>
      </c>
      <c r="V16" s="186">
        <f t="shared" si="4"/>
        <v>4510</v>
      </c>
      <c r="W16" s="186">
        <f t="shared" si="5"/>
        <v>5865</v>
      </c>
      <c r="X16" s="186">
        <f t="shared" si="6"/>
        <v>6450</v>
      </c>
      <c r="AB16" s="333">
        <v>1004</v>
      </c>
      <c r="AD16" s="185"/>
    </row>
    <row r="17" spans="1:30" s="49" customFormat="1" ht="15">
      <c r="A17" s="45" t="s">
        <v>37</v>
      </c>
      <c r="B17" s="46">
        <v>64</v>
      </c>
      <c r="C17" s="46">
        <f t="shared" si="0"/>
        <v>10240</v>
      </c>
      <c r="D17" s="47" t="s">
        <v>20</v>
      </c>
      <c r="E17" s="46">
        <v>0.95</v>
      </c>
      <c r="F17" s="46" t="s">
        <v>16</v>
      </c>
      <c r="G17" s="46">
        <v>67</v>
      </c>
      <c r="H17" s="48" t="s">
        <v>29</v>
      </c>
      <c r="I17" s="46">
        <v>168</v>
      </c>
      <c r="J17" s="388" t="s">
        <v>713</v>
      </c>
      <c r="K17" s="309" t="s">
        <v>448</v>
      </c>
      <c r="L17" s="309">
        <v>1900</v>
      </c>
      <c r="M17" s="312">
        <v>2050</v>
      </c>
      <c r="N17" s="115" t="s">
        <v>315</v>
      </c>
      <c r="O17" s="115" t="s">
        <v>310</v>
      </c>
      <c r="P17" s="214" t="s">
        <v>19</v>
      </c>
      <c r="Q17" s="215" t="s">
        <v>164</v>
      </c>
      <c r="R17" s="115" t="s">
        <v>168</v>
      </c>
      <c r="U17" s="186">
        <v>4100</v>
      </c>
      <c r="V17" s="186">
        <f t="shared" si="4"/>
        <v>4510</v>
      </c>
      <c r="W17" s="186">
        <f t="shared" si="5"/>
        <v>5865</v>
      </c>
      <c r="X17" s="186">
        <f t="shared" si="6"/>
        <v>6450</v>
      </c>
      <c r="AB17" s="333">
        <v>1006</v>
      </c>
      <c r="AD17" s="185"/>
    </row>
    <row r="18" spans="1:30" s="49" customFormat="1" ht="15">
      <c r="A18" s="45" t="s">
        <v>36</v>
      </c>
      <c r="B18" s="46">
        <v>64</v>
      </c>
      <c r="C18" s="46">
        <f t="shared" si="0"/>
        <v>10240</v>
      </c>
      <c r="D18" s="47" t="s">
        <v>20</v>
      </c>
      <c r="E18" s="46">
        <v>0.95</v>
      </c>
      <c r="F18" s="46" t="s">
        <v>16</v>
      </c>
      <c r="G18" s="46">
        <v>67</v>
      </c>
      <c r="H18" s="48" t="s">
        <v>29</v>
      </c>
      <c r="I18" s="46">
        <v>168</v>
      </c>
      <c r="J18" s="388" t="s">
        <v>714</v>
      </c>
      <c r="K18" s="309" t="s">
        <v>438</v>
      </c>
      <c r="L18" s="309">
        <v>1750</v>
      </c>
      <c r="M18" s="312">
        <v>1950</v>
      </c>
      <c r="N18" s="115" t="s">
        <v>315</v>
      </c>
      <c r="O18" s="115" t="s">
        <v>310</v>
      </c>
      <c r="P18" s="214" t="s">
        <v>19</v>
      </c>
      <c r="Q18" s="215" t="s">
        <v>164</v>
      </c>
      <c r="R18" s="115" t="s">
        <v>168</v>
      </c>
      <c r="U18" s="186">
        <v>4100</v>
      </c>
      <c r="V18" s="186">
        <f t="shared" si="4"/>
        <v>4510</v>
      </c>
      <c r="W18" s="186">
        <f t="shared" si="5"/>
        <v>5865</v>
      </c>
      <c r="X18" s="186">
        <f t="shared" si="6"/>
        <v>6450</v>
      </c>
      <c r="AB18" s="333">
        <v>1005</v>
      </c>
      <c r="AD18" s="185"/>
    </row>
    <row r="19" spans="1:30" s="49" customFormat="1" ht="15">
      <c r="A19" s="45" t="s">
        <v>40</v>
      </c>
      <c r="B19" s="46">
        <v>96</v>
      </c>
      <c r="C19" s="46">
        <f t="shared" si="0"/>
        <v>15360</v>
      </c>
      <c r="D19" s="47" t="s">
        <v>20</v>
      </c>
      <c r="E19" s="46">
        <v>0.95</v>
      </c>
      <c r="F19" s="46" t="s">
        <v>7</v>
      </c>
      <c r="G19" s="46">
        <v>67</v>
      </c>
      <c r="H19" s="48" t="s">
        <v>29</v>
      </c>
      <c r="I19" s="46">
        <v>264</v>
      </c>
      <c r="J19" s="388" t="s">
        <v>715</v>
      </c>
      <c r="K19" s="309" t="s">
        <v>450</v>
      </c>
      <c r="L19" s="309">
        <v>2150</v>
      </c>
      <c r="M19" s="312">
        <v>2350</v>
      </c>
      <c r="N19" s="115" t="s">
        <v>315</v>
      </c>
      <c r="O19" s="115" t="s">
        <v>310</v>
      </c>
      <c r="P19" s="214" t="s">
        <v>19</v>
      </c>
      <c r="Q19" s="215" t="s">
        <v>164</v>
      </c>
      <c r="R19" s="115" t="s">
        <v>168</v>
      </c>
      <c r="U19" s="186">
        <v>5000</v>
      </c>
      <c r="V19" s="186">
        <f t="shared" si="4"/>
        <v>5500</v>
      </c>
      <c r="W19" s="186">
        <f t="shared" si="5"/>
        <v>7150</v>
      </c>
      <c r="X19" s="186">
        <f t="shared" si="6"/>
        <v>7865</v>
      </c>
      <c r="AB19" s="333">
        <v>1009</v>
      </c>
      <c r="AD19" s="185"/>
    </row>
    <row r="20" spans="1:30" s="49" customFormat="1" ht="15">
      <c r="A20" s="45" t="s">
        <v>41</v>
      </c>
      <c r="B20" s="46">
        <v>96</v>
      </c>
      <c r="C20" s="46">
        <f t="shared" si="0"/>
        <v>15360</v>
      </c>
      <c r="D20" s="47" t="s">
        <v>20</v>
      </c>
      <c r="E20" s="46">
        <v>0.95</v>
      </c>
      <c r="F20" s="46" t="s">
        <v>7</v>
      </c>
      <c r="G20" s="46">
        <v>67</v>
      </c>
      <c r="H20" s="48" t="s">
        <v>29</v>
      </c>
      <c r="I20" s="46">
        <v>264</v>
      </c>
      <c r="J20" s="388" t="s">
        <v>716</v>
      </c>
      <c r="K20" s="309" t="s">
        <v>458</v>
      </c>
      <c r="L20" s="309">
        <v>2150</v>
      </c>
      <c r="M20" s="312">
        <v>2350</v>
      </c>
      <c r="N20" s="115" t="s">
        <v>315</v>
      </c>
      <c r="O20" s="115" t="s">
        <v>310</v>
      </c>
      <c r="P20" s="214" t="s">
        <v>19</v>
      </c>
      <c r="Q20" s="215" t="s">
        <v>164</v>
      </c>
      <c r="R20" s="115" t="s">
        <v>168</v>
      </c>
      <c r="U20" s="186">
        <v>5000</v>
      </c>
      <c r="V20" s="186">
        <f t="shared" si="4"/>
        <v>5500</v>
      </c>
      <c r="W20" s="186">
        <f t="shared" si="5"/>
        <v>7150</v>
      </c>
      <c r="X20" s="186">
        <f t="shared" si="6"/>
        <v>7865</v>
      </c>
      <c r="AB20" s="333">
        <v>1010</v>
      </c>
      <c r="AD20" s="185"/>
    </row>
    <row r="21" spans="1:30" s="49" customFormat="1" ht="15">
      <c r="A21" s="45" t="s">
        <v>43</v>
      </c>
      <c r="B21" s="46">
        <v>96</v>
      </c>
      <c r="C21" s="46">
        <f t="shared" si="0"/>
        <v>15360</v>
      </c>
      <c r="D21" s="47" t="s">
        <v>20</v>
      </c>
      <c r="E21" s="46">
        <v>0.95</v>
      </c>
      <c r="F21" s="46" t="s">
        <v>16</v>
      </c>
      <c r="G21" s="46">
        <v>67</v>
      </c>
      <c r="H21" s="48" t="s">
        <v>29</v>
      </c>
      <c r="I21" s="46">
        <v>264</v>
      </c>
      <c r="J21" s="388" t="s">
        <v>717</v>
      </c>
      <c r="K21" s="309" t="s">
        <v>449</v>
      </c>
      <c r="L21" s="309">
        <v>2050</v>
      </c>
      <c r="M21" s="312">
        <v>2300</v>
      </c>
      <c r="N21" s="115" t="s">
        <v>315</v>
      </c>
      <c r="O21" s="115" t="s">
        <v>310</v>
      </c>
      <c r="P21" s="214" t="s">
        <v>19</v>
      </c>
      <c r="Q21" s="215" t="s">
        <v>164</v>
      </c>
      <c r="R21" s="115" t="s">
        <v>168</v>
      </c>
      <c r="U21" s="186">
        <v>5000</v>
      </c>
      <c r="V21" s="186">
        <f t="shared" si="4"/>
        <v>5500</v>
      </c>
      <c r="W21" s="186">
        <f t="shared" si="5"/>
        <v>7150</v>
      </c>
      <c r="X21" s="186">
        <f t="shared" si="6"/>
        <v>7865</v>
      </c>
      <c r="AB21" s="333">
        <v>1012</v>
      </c>
      <c r="AD21" s="185"/>
    </row>
    <row r="22" spans="1:30" s="49" customFormat="1" ht="15">
      <c r="A22" s="45" t="s">
        <v>42</v>
      </c>
      <c r="B22" s="46">
        <v>96</v>
      </c>
      <c r="C22" s="46">
        <f t="shared" si="0"/>
        <v>15360</v>
      </c>
      <c r="D22" s="47" t="s">
        <v>20</v>
      </c>
      <c r="E22" s="46">
        <v>0.95</v>
      </c>
      <c r="F22" s="93" t="s">
        <v>16</v>
      </c>
      <c r="G22" s="46">
        <v>67</v>
      </c>
      <c r="H22" s="48" t="s">
        <v>29</v>
      </c>
      <c r="I22" s="46">
        <v>264</v>
      </c>
      <c r="J22" s="388" t="s">
        <v>718</v>
      </c>
      <c r="K22" s="309" t="s">
        <v>447</v>
      </c>
      <c r="L22" s="309">
        <v>2000</v>
      </c>
      <c r="M22" s="312">
        <v>2200</v>
      </c>
      <c r="N22" s="115" t="s">
        <v>315</v>
      </c>
      <c r="O22" s="115" t="s">
        <v>310</v>
      </c>
      <c r="P22" s="214" t="s">
        <v>19</v>
      </c>
      <c r="Q22" s="215" t="s">
        <v>164</v>
      </c>
      <c r="R22" s="115" t="s">
        <v>168</v>
      </c>
      <c r="U22" s="186">
        <v>5000</v>
      </c>
      <c r="V22" s="186">
        <f t="shared" si="4"/>
        <v>5500</v>
      </c>
      <c r="W22" s="186">
        <f t="shared" si="5"/>
        <v>7150</v>
      </c>
      <c r="X22" s="186">
        <f t="shared" si="6"/>
        <v>7865</v>
      </c>
      <c r="AB22" s="333">
        <v>1011</v>
      </c>
      <c r="AD22" s="185"/>
    </row>
    <row r="23" spans="1:30" s="49" customFormat="1" ht="15">
      <c r="A23" s="45" t="s">
        <v>46</v>
      </c>
      <c r="B23" s="46">
        <v>124</v>
      </c>
      <c r="C23" s="46">
        <f t="shared" si="0"/>
        <v>19840</v>
      </c>
      <c r="D23" s="47" t="s">
        <v>20</v>
      </c>
      <c r="E23" s="46">
        <v>0.95</v>
      </c>
      <c r="F23" s="46" t="s">
        <v>7</v>
      </c>
      <c r="G23" s="46">
        <v>67</v>
      </c>
      <c r="H23" s="48" t="s">
        <v>29</v>
      </c>
      <c r="I23" s="46">
        <v>336</v>
      </c>
      <c r="J23" s="388" t="s">
        <v>719</v>
      </c>
      <c r="K23" s="309" t="s">
        <v>456</v>
      </c>
      <c r="L23" s="309">
        <v>2400</v>
      </c>
      <c r="M23" s="312">
        <v>2600</v>
      </c>
      <c r="N23" s="115" t="s">
        <v>315</v>
      </c>
      <c r="O23" s="115" t="s">
        <v>310</v>
      </c>
      <c r="P23" s="214" t="s">
        <v>19</v>
      </c>
      <c r="Q23" s="215" t="s">
        <v>164</v>
      </c>
      <c r="R23" s="115" t="s">
        <v>168</v>
      </c>
      <c r="U23" s="186">
        <v>5300</v>
      </c>
      <c r="V23" s="186">
        <f t="shared" si="4"/>
        <v>5830</v>
      </c>
      <c r="W23" s="186">
        <f t="shared" si="5"/>
        <v>7580</v>
      </c>
      <c r="X23" s="186">
        <f t="shared" si="6"/>
        <v>8340</v>
      </c>
      <c r="AB23" s="333">
        <v>1015</v>
      </c>
      <c r="AD23" s="185"/>
    </row>
    <row r="24" spans="1:30" s="49" customFormat="1" ht="15">
      <c r="A24" s="45" t="s">
        <v>47</v>
      </c>
      <c r="B24" s="46">
        <v>124</v>
      </c>
      <c r="C24" s="46">
        <f t="shared" si="0"/>
        <v>19840</v>
      </c>
      <c r="D24" s="47" t="s">
        <v>20</v>
      </c>
      <c r="E24" s="46">
        <v>0.95</v>
      </c>
      <c r="F24" s="46" t="s">
        <v>7</v>
      </c>
      <c r="G24" s="46">
        <v>67</v>
      </c>
      <c r="H24" s="48" t="s">
        <v>29</v>
      </c>
      <c r="I24" s="46">
        <v>336</v>
      </c>
      <c r="J24" s="388" t="s">
        <v>720</v>
      </c>
      <c r="K24" s="309" t="s">
        <v>451</v>
      </c>
      <c r="L24" s="309">
        <v>2400</v>
      </c>
      <c r="M24" s="312">
        <v>2600</v>
      </c>
      <c r="N24" s="115" t="s">
        <v>315</v>
      </c>
      <c r="O24" s="115" t="s">
        <v>310</v>
      </c>
      <c r="P24" s="214" t="s">
        <v>19</v>
      </c>
      <c r="Q24" s="215" t="s">
        <v>164</v>
      </c>
      <c r="R24" s="115" t="s">
        <v>168</v>
      </c>
      <c r="U24" s="186">
        <v>5300</v>
      </c>
      <c r="V24" s="186">
        <f t="shared" si="4"/>
        <v>5830</v>
      </c>
      <c r="W24" s="186">
        <f t="shared" si="5"/>
        <v>7580</v>
      </c>
      <c r="X24" s="186">
        <f t="shared" si="6"/>
        <v>8340</v>
      </c>
      <c r="AB24" s="333">
        <v>1016</v>
      </c>
      <c r="AD24" s="185"/>
    </row>
    <row r="25" spans="1:30" s="49" customFormat="1" ht="15">
      <c r="A25" s="45" t="s">
        <v>49</v>
      </c>
      <c r="B25" s="46">
        <v>124</v>
      </c>
      <c r="C25" s="46">
        <f t="shared" si="0"/>
        <v>19840</v>
      </c>
      <c r="D25" s="47" t="s">
        <v>20</v>
      </c>
      <c r="E25" s="46">
        <v>0.95</v>
      </c>
      <c r="F25" s="46" t="s">
        <v>16</v>
      </c>
      <c r="G25" s="46">
        <v>67</v>
      </c>
      <c r="H25" s="48" t="s">
        <v>29</v>
      </c>
      <c r="I25" s="46">
        <v>336</v>
      </c>
      <c r="J25" s="388" t="s">
        <v>721</v>
      </c>
      <c r="K25" s="309" t="s">
        <v>528</v>
      </c>
      <c r="L25" s="309">
        <v>2400</v>
      </c>
      <c r="M25" s="312">
        <v>2600</v>
      </c>
      <c r="N25" s="115" t="s">
        <v>315</v>
      </c>
      <c r="O25" s="115" t="s">
        <v>310</v>
      </c>
      <c r="P25" s="214" t="s">
        <v>19</v>
      </c>
      <c r="Q25" s="215" t="s">
        <v>164</v>
      </c>
      <c r="R25" s="115" t="s">
        <v>168</v>
      </c>
      <c r="U25" s="186">
        <v>5300</v>
      </c>
      <c r="V25" s="186">
        <f t="shared" si="4"/>
        <v>5830</v>
      </c>
      <c r="W25" s="186">
        <f t="shared" si="5"/>
        <v>7580</v>
      </c>
      <c r="X25" s="186">
        <f t="shared" si="6"/>
        <v>8340</v>
      </c>
      <c r="AB25" s="333">
        <v>1018</v>
      </c>
      <c r="AD25" s="185"/>
    </row>
    <row r="26" spans="1:30" s="49" customFormat="1" ht="15">
      <c r="A26" s="45" t="s">
        <v>48</v>
      </c>
      <c r="B26" s="46">
        <v>124</v>
      </c>
      <c r="C26" s="46">
        <f t="shared" si="0"/>
        <v>19840</v>
      </c>
      <c r="D26" s="47" t="s">
        <v>20</v>
      </c>
      <c r="E26" s="46">
        <v>0.95</v>
      </c>
      <c r="F26" s="46" t="s">
        <v>16</v>
      </c>
      <c r="G26" s="46">
        <v>67</v>
      </c>
      <c r="H26" s="48" t="s">
        <v>29</v>
      </c>
      <c r="I26" s="46">
        <v>336</v>
      </c>
      <c r="J26" s="388" t="s">
        <v>722</v>
      </c>
      <c r="K26" s="309" t="s">
        <v>437</v>
      </c>
      <c r="L26" s="309">
        <v>2400</v>
      </c>
      <c r="M26" s="312">
        <v>2600</v>
      </c>
      <c r="N26" s="115" t="s">
        <v>315</v>
      </c>
      <c r="O26" s="115" t="s">
        <v>310</v>
      </c>
      <c r="P26" s="214" t="s">
        <v>19</v>
      </c>
      <c r="Q26" s="215" t="s">
        <v>164</v>
      </c>
      <c r="R26" s="115" t="s">
        <v>168</v>
      </c>
      <c r="U26" s="186">
        <v>5300</v>
      </c>
      <c r="V26" s="186">
        <f t="shared" si="4"/>
        <v>5830</v>
      </c>
      <c r="W26" s="186">
        <f t="shared" si="5"/>
        <v>7580</v>
      </c>
      <c r="X26" s="186">
        <f t="shared" si="6"/>
        <v>8340</v>
      </c>
      <c r="AB26" s="333">
        <v>1017</v>
      </c>
      <c r="AD26" s="185"/>
    </row>
    <row r="27" spans="1:30" s="49" customFormat="1" ht="15">
      <c r="A27" s="45" t="s">
        <v>197</v>
      </c>
      <c r="B27" s="46">
        <v>160</v>
      </c>
      <c r="C27" s="46">
        <f t="shared" si="0"/>
        <v>25600</v>
      </c>
      <c r="D27" s="47" t="s">
        <v>20</v>
      </c>
      <c r="E27" s="46">
        <v>0.95</v>
      </c>
      <c r="F27" s="46" t="s">
        <v>7</v>
      </c>
      <c r="G27" s="46">
        <v>67</v>
      </c>
      <c r="H27" s="48" t="s">
        <v>29</v>
      </c>
      <c r="I27" s="46">
        <v>432</v>
      </c>
      <c r="J27" s="388" t="s">
        <v>723</v>
      </c>
      <c r="K27" s="309" t="s">
        <v>598</v>
      </c>
      <c r="L27" s="309">
        <v>3300</v>
      </c>
      <c r="M27" s="312">
        <v>3600</v>
      </c>
      <c r="N27" s="115" t="s">
        <v>315</v>
      </c>
      <c r="O27" s="115" t="s">
        <v>310</v>
      </c>
      <c r="P27" s="214" t="s">
        <v>19</v>
      </c>
      <c r="Q27" s="215" t="s">
        <v>164</v>
      </c>
      <c r="R27" s="115" t="s">
        <v>168</v>
      </c>
      <c r="U27" s="186">
        <v>7300</v>
      </c>
      <c r="V27" s="186">
        <f t="shared" si="4"/>
        <v>8030</v>
      </c>
      <c r="W27" s="186">
        <f t="shared" si="5"/>
        <v>10440</v>
      </c>
      <c r="X27" s="186">
        <f t="shared" si="6"/>
        <v>11485</v>
      </c>
      <c r="AB27" s="333">
        <v>1021</v>
      </c>
      <c r="AD27" s="185"/>
    </row>
    <row r="28" spans="1:30" s="49" customFormat="1" ht="15">
      <c r="A28" s="45" t="s">
        <v>198</v>
      </c>
      <c r="B28" s="46">
        <v>160</v>
      </c>
      <c r="C28" s="46">
        <f t="shared" si="0"/>
        <v>25600</v>
      </c>
      <c r="D28" s="47" t="s">
        <v>20</v>
      </c>
      <c r="E28" s="46">
        <v>0.95</v>
      </c>
      <c r="F28" s="46" t="s">
        <v>7</v>
      </c>
      <c r="G28" s="46">
        <v>67</v>
      </c>
      <c r="H28" s="48" t="s">
        <v>29</v>
      </c>
      <c r="I28" s="46">
        <v>432</v>
      </c>
      <c r="J28" s="388" t="s">
        <v>724</v>
      </c>
      <c r="K28" s="309" t="s">
        <v>435</v>
      </c>
      <c r="L28" s="309">
        <v>3000</v>
      </c>
      <c r="M28" s="312">
        <v>3400</v>
      </c>
      <c r="N28" s="115" t="s">
        <v>315</v>
      </c>
      <c r="O28" s="115" t="s">
        <v>310</v>
      </c>
      <c r="P28" s="214" t="s">
        <v>19</v>
      </c>
      <c r="Q28" s="215" t="s">
        <v>164</v>
      </c>
      <c r="R28" s="115" t="s">
        <v>168</v>
      </c>
      <c r="U28" s="186">
        <v>7300</v>
      </c>
      <c r="V28" s="186">
        <f t="shared" si="4"/>
        <v>8030</v>
      </c>
      <c r="W28" s="186">
        <f t="shared" si="5"/>
        <v>10440</v>
      </c>
      <c r="X28" s="186">
        <f t="shared" si="6"/>
        <v>11485</v>
      </c>
      <c r="AB28" s="333">
        <v>1022</v>
      </c>
      <c r="AD28" s="185"/>
    </row>
    <row r="29" spans="1:30" s="49" customFormat="1" ht="15">
      <c r="A29" s="45" t="s">
        <v>203</v>
      </c>
      <c r="B29" s="46">
        <v>160</v>
      </c>
      <c r="C29" s="46">
        <f t="shared" si="0"/>
        <v>25600</v>
      </c>
      <c r="D29" s="47" t="s">
        <v>20</v>
      </c>
      <c r="E29" s="46">
        <v>0.95</v>
      </c>
      <c r="F29" s="46" t="s">
        <v>16</v>
      </c>
      <c r="G29" s="46">
        <v>67</v>
      </c>
      <c r="H29" s="48" t="s">
        <v>29</v>
      </c>
      <c r="I29" s="46">
        <v>432</v>
      </c>
      <c r="J29" s="388" t="s">
        <v>725</v>
      </c>
      <c r="K29" s="309" t="s">
        <v>529</v>
      </c>
      <c r="L29" s="309">
        <v>3200</v>
      </c>
      <c r="M29" s="312">
        <v>3500</v>
      </c>
      <c r="N29" s="115" t="s">
        <v>315</v>
      </c>
      <c r="O29" s="115" t="s">
        <v>310</v>
      </c>
      <c r="P29" s="214" t="s">
        <v>19</v>
      </c>
      <c r="Q29" s="215" t="s">
        <v>164</v>
      </c>
      <c r="R29" s="115" t="s">
        <v>168</v>
      </c>
      <c r="U29" s="186">
        <v>7300</v>
      </c>
      <c r="V29" s="186">
        <f t="shared" si="4"/>
        <v>8030</v>
      </c>
      <c r="W29" s="186">
        <f t="shared" si="5"/>
        <v>10440</v>
      </c>
      <c r="X29" s="186">
        <f t="shared" si="6"/>
        <v>11485</v>
      </c>
      <c r="AB29" s="333">
        <v>1023</v>
      </c>
      <c r="AD29" s="185"/>
    </row>
    <row r="30" spans="1:30" s="49" customFormat="1" ht="15">
      <c r="A30" s="45" t="s">
        <v>204</v>
      </c>
      <c r="B30" s="46">
        <v>160</v>
      </c>
      <c r="C30" s="46">
        <f t="shared" si="0"/>
        <v>25600</v>
      </c>
      <c r="D30" s="47" t="s">
        <v>20</v>
      </c>
      <c r="E30" s="46">
        <v>0.95</v>
      </c>
      <c r="F30" s="46" t="s">
        <v>16</v>
      </c>
      <c r="G30" s="46">
        <v>67</v>
      </c>
      <c r="H30" s="48" t="s">
        <v>29</v>
      </c>
      <c r="I30" s="46">
        <v>432</v>
      </c>
      <c r="J30" s="388" t="s">
        <v>726</v>
      </c>
      <c r="K30" s="309" t="s">
        <v>529</v>
      </c>
      <c r="L30" s="309">
        <v>3100</v>
      </c>
      <c r="M30" s="312">
        <v>3400</v>
      </c>
      <c r="N30" s="115" t="s">
        <v>315</v>
      </c>
      <c r="O30" s="115" t="s">
        <v>310</v>
      </c>
      <c r="P30" s="214" t="s">
        <v>19</v>
      </c>
      <c r="Q30" s="215" t="s">
        <v>164</v>
      </c>
      <c r="R30" s="115" t="s">
        <v>168</v>
      </c>
      <c r="U30" s="186">
        <v>7300</v>
      </c>
      <c r="V30" s="186">
        <f t="shared" si="4"/>
        <v>8030</v>
      </c>
      <c r="W30" s="186">
        <f t="shared" si="5"/>
        <v>10440</v>
      </c>
      <c r="X30" s="186">
        <f t="shared" si="6"/>
        <v>11485</v>
      </c>
      <c r="AB30" s="333">
        <v>1024</v>
      </c>
      <c r="AD30" s="185"/>
    </row>
    <row r="31" spans="1:30" s="49" customFormat="1" ht="15">
      <c r="A31" s="45" t="s">
        <v>52</v>
      </c>
      <c r="B31" s="46">
        <v>192</v>
      </c>
      <c r="C31" s="46">
        <f t="shared" si="0"/>
        <v>30720</v>
      </c>
      <c r="D31" s="47" t="s">
        <v>20</v>
      </c>
      <c r="E31" s="46">
        <v>0.95</v>
      </c>
      <c r="F31" s="46" t="s">
        <v>7</v>
      </c>
      <c r="G31" s="46">
        <v>67</v>
      </c>
      <c r="H31" s="48" t="s">
        <v>29</v>
      </c>
      <c r="I31" s="46">
        <v>528</v>
      </c>
      <c r="J31" s="388" t="s">
        <v>727</v>
      </c>
      <c r="K31" s="309" t="s">
        <v>436</v>
      </c>
      <c r="L31" s="309">
        <v>3600</v>
      </c>
      <c r="M31" s="312">
        <v>3850</v>
      </c>
      <c r="N31" s="115" t="s">
        <v>315</v>
      </c>
      <c r="O31" s="115" t="s">
        <v>310</v>
      </c>
      <c r="P31" s="214" t="s">
        <v>19</v>
      </c>
      <c r="Q31" s="215" t="s">
        <v>164</v>
      </c>
      <c r="R31" s="115" t="s">
        <v>168</v>
      </c>
      <c r="U31" s="186">
        <v>7800</v>
      </c>
      <c r="V31" s="186">
        <f t="shared" ref="V31:V51" si="7">ROUND(((U31*1.1)/5),0)*5</f>
        <v>8580</v>
      </c>
      <c r="W31" s="186">
        <f t="shared" ref="W31:W51" si="8">ROUND(((V31*1.3)/5),0)*5</f>
        <v>11155</v>
      </c>
      <c r="X31" s="186">
        <f t="shared" ref="X31:X51" si="9">ROUND(((W31*1.1)/5),0)*5</f>
        <v>12270</v>
      </c>
      <c r="AB31" s="333">
        <v>1031</v>
      </c>
      <c r="AD31" s="185"/>
    </row>
    <row r="32" spans="1:30" s="49" customFormat="1" ht="15">
      <c r="A32" s="45" t="s">
        <v>53</v>
      </c>
      <c r="B32" s="46">
        <v>192</v>
      </c>
      <c r="C32" s="46">
        <f t="shared" si="0"/>
        <v>30720</v>
      </c>
      <c r="D32" s="47" t="s">
        <v>20</v>
      </c>
      <c r="E32" s="46">
        <v>0.95</v>
      </c>
      <c r="F32" s="46" t="s">
        <v>7</v>
      </c>
      <c r="G32" s="46">
        <v>67</v>
      </c>
      <c r="H32" s="48" t="s">
        <v>29</v>
      </c>
      <c r="I32" s="46">
        <v>528</v>
      </c>
      <c r="J32" s="388" t="s">
        <v>728</v>
      </c>
      <c r="K32" s="309" t="s">
        <v>599</v>
      </c>
      <c r="L32" s="309">
        <v>3600</v>
      </c>
      <c r="M32" s="312">
        <v>3900</v>
      </c>
      <c r="N32" s="115" t="s">
        <v>315</v>
      </c>
      <c r="O32" s="115" t="s">
        <v>310</v>
      </c>
      <c r="P32" s="214" t="s">
        <v>19</v>
      </c>
      <c r="Q32" s="215" t="s">
        <v>164</v>
      </c>
      <c r="R32" s="115" t="s">
        <v>168</v>
      </c>
      <c r="U32" s="186">
        <v>7800</v>
      </c>
      <c r="V32" s="186">
        <f t="shared" si="7"/>
        <v>8580</v>
      </c>
      <c r="W32" s="186">
        <f t="shared" si="8"/>
        <v>11155</v>
      </c>
      <c r="X32" s="186">
        <f t="shared" si="9"/>
        <v>12270</v>
      </c>
      <c r="AB32" s="333">
        <v>1032</v>
      </c>
      <c r="AD32" s="185"/>
    </row>
    <row r="33" spans="1:30" s="49" customFormat="1" ht="15">
      <c r="A33" s="45" t="s">
        <v>55</v>
      </c>
      <c r="B33" s="46">
        <v>192</v>
      </c>
      <c r="C33" s="46">
        <f t="shared" si="0"/>
        <v>30720</v>
      </c>
      <c r="D33" s="47" t="s">
        <v>20</v>
      </c>
      <c r="E33" s="46">
        <v>0.95</v>
      </c>
      <c r="F33" s="46" t="s">
        <v>16</v>
      </c>
      <c r="G33" s="46">
        <v>67</v>
      </c>
      <c r="H33" s="48" t="s">
        <v>29</v>
      </c>
      <c r="I33" s="46">
        <v>528</v>
      </c>
      <c r="J33" s="388" t="s">
        <v>729</v>
      </c>
      <c r="K33" s="309" t="s">
        <v>530</v>
      </c>
      <c r="L33" s="309">
        <v>3500</v>
      </c>
      <c r="M33" s="312">
        <v>3800</v>
      </c>
      <c r="N33" s="115" t="s">
        <v>315</v>
      </c>
      <c r="O33" s="115" t="s">
        <v>310</v>
      </c>
      <c r="P33" s="214" t="s">
        <v>19</v>
      </c>
      <c r="Q33" s="215" t="s">
        <v>164</v>
      </c>
      <c r="R33" s="115" t="s">
        <v>168</v>
      </c>
      <c r="U33" s="186">
        <v>7800</v>
      </c>
      <c r="V33" s="186">
        <f t="shared" si="7"/>
        <v>8580</v>
      </c>
      <c r="W33" s="186">
        <f t="shared" si="8"/>
        <v>11155</v>
      </c>
      <c r="X33" s="186">
        <f t="shared" si="9"/>
        <v>12270</v>
      </c>
      <c r="AB33" s="333">
        <v>1034</v>
      </c>
      <c r="AD33" s="185"/>
    </row>
    <row r="34" spans="1:30" s="49" customFormat="1" ht="15">
      <c r="A34" s="45" t="s">
        <v>54</v>
      </c>
      <c r="B34" s="46">
        <v>192</v>
      </c>
      <c r="C34" s="46">
        <f t="shared" si="0"/>
        <v>30720</v>
      </c>
      <c r="D34" s="47" t="s">
        <v>20</v>
      </c>
      <c r="E34" s="46">
        <v>0.95</v>
      </c>
      <c r="F34" s="46" t="s">
        <v>16</v>
      </c>
      <c r="G34" s="46">
        <v>67</v>
      </c>
      <c r="H34" s="48" t="s">
        <v>29</v>
      </c>
      <c r="I34" s="46">
        <v>528</v>
      </c>
      <c r="J34" s="388" t="s">
        <v>730</v>
      </c>
      <c r="K34" s="309" t="s">
        <v>490</v>
      </c>
      <c r="L34" s="309">
        <v>3350</v>
      </c>
      <c r="M34" s="312">
        <v>3600</v>
      </c>
      <c r="N34" s="115" t="s">
        <v>315</v>
      </c>
      <c r="O34" s="115" t="s">
        <v>310</v>
      </c>
      <c r="P34" s="214" t="s">
        <v>19</v>
      </c>
      <c r="Q34" s="215" t="s">
        <v>164</v>
      </c>
      <c r="R34" s="115" t="s">
        <v>168</v>
      </c>
      <c r="U34" s="186">
        <v>7800</v>
      </c>
      <c r="V34" s="186">
        <f t="shared" si="7"/>
        <v>8580</v>
      </c>
      <c r="W34" s="186">
        <f t="shared" si="8"/>
        <v>11155</v>
      </c>
      <c r="X34" s="186">
        <f t="shared" si="9"/>
        <v>12270</v>
      </c>
      <c r="AB34" s="333">
        <v>1033</v>
      </c>
      <c r="AD34" s="185"/>
    </row>
    <row r="35" spans="1:30" s="49" customFormat="1" ht="15">
      <c r="A35" s="45" t="s">
        <v>212</v>
      </c>
      <c r="B35" s="46">
        <v>248</v>
      </c>
      <c r="C35" s="46">
        <f t="shared" si="0"/>
        <v>39680</v>
      </c>
      <c r="D35" s="47" t="s">
        <v>20</v>
      </c>
      <c r="E35" s="46">
        <v>0.95</v>
      </c>
      <c r="F35" s="46" t="s">
        <v>7</v>
      </c>
      <c r="G35" s="46">
        <v>67</v>
      </c>
      <c r="H35" s="48" t="s">
        <v>29</v>
      </c>
      <c r="I35" s="46">
        <v>672</v>
      </c>
      <c r="J35" s="388" t="s">
        <v>731</v>
      </c>
      <c r="K35" s="309" t="s">
        <v>465</v>
      </c>
      <c r="L35" s="309">
        <v>4700</v>
      </c>
      <c r="M35" s="312">
        <v>5000</v>
      </c>
      <c r="N35" s="115" t="s">
        <v>315</v>
      </c>
      <c r="O35" s="115" t="s">
        <v>310</v>
      </c>
      <c r="P35" s="214" t="s">
        <v>19</v>
      </c>
      <c r="Q35" s="215" t="s">
        <v>164</v>
      </c>
      <c r="R35" s="115" t="s">
        <v>168</v>
      </c>
      <c r="U35" s="186">
        <v>9200</v>
      </c>
      <c r="V35" s="186">
        <f t="shared" si="7"/>
        <v>10120</v>
      </c>
      <c r="W35" s="186">
        <f t="shared" si="8"/>
        <v>13155</v>
      </c>
      <c r="X35" s="186">
        <f t="shared" si="9"/>
        <v>14470</v>
      </c>
      <c r="AB35" s="333">
        <v>1037</v>
      </c>
      <c r="AD35" s="185"/>
    </row>
    <row r="36" spans="1:30" s="49" customFormat="1" ht="15">
      <c r="A36" s="45" t="s">
        <v>211</v>
      </c>
      <c r="B36" s="46">
        <v>248</v>
      </c>
      <c r="C36" s="46">
        <f t="shared" si="0"/>
        <v>39680</v>
      </c>
      <c r="D36" s="47" t="s">
        <v>20</v>
      </c>
      <c r="E36" s="46">
        <v>0.95</v>
      </c>
      <c r="F36" s="46" t="s">
        <v>7</v>
      </c>
      <c r="G36" s="46">
        <v>67</v>
      </c>
      <c r="H36" s="48" t="s">
        <v>29</v>
      </c>
      <c r="I36" s="46">
        <v>672</v>
      </c>
      <c r="J36" s="388" t="s">
        <v>732</v>
      </c>
      <c r="K36" s="309" t="s">
        <v>531</v>
      </c>
      <c r="L36" s="309">
        <v>4700</v>
      </c>
      <c r="M36" s="312">
        <v>5000</v>
      </c>
      <c r="N36" s="115" t="s">
        <v>315</v>
      </c>
      <c r="O36" s="115" t="s">
        <v>310</v>
      </c>
      <c r="P36" s="214" t="s">
        <v>19</v>
      </c>
      <c r="Q36" s="215" t="s">
        <v>164</v>
      </c>
      <c r="R36" s="115" t="s">
        <v>168</v>
      </c>
      <c r="U36" s="186">
        <v>9200</v>
      </c>
      <c r="V36" s="186">
        <f t="shared" si="7"/>
        <v>10120</v>
      </c>
      <c r="W36" s="186">
        <f t="shared" si="8"/>
        <v>13155</v>
      </c>
      <c r="X36" s="186">
        <f t="shared" si="9"/>
        <v>14470</v>
      </c>
      <c r="AB36" s="333">
        <v>1038</v>
      </c>
      <c r="AD36" s="185"/>
    </row>
    <row r="37" spans="1:30" s="49" customFormat="1" ht="15">
      <c r="A37" s="45" t="s">
        <v>210</v>
      </c>
      <c r="B37" s="46">
        <v>248</v>
      </c>
      <c r="C37" s="46">
        <f t="shared" si="0"/>
        <v>39680</v>
      </c>
      <c r="D37" s="47" t="s">
        <v>20</v>
      </c>
      <c r="E37" s="46">
        <v>0.95</v>
      </c>
      <c r="F37" s="46" t="s">
        <v>16</v>
      </c>
      <c r="G37" s="46">
        <v>67</v>
      </c>
      <c r="H37" s="48" t="s">
        <v>29</v>
      </c>
      <c r="I37" s="46">
        <v>672</v>
      </c>
      <c r="J37" s="388" t="s">
        <v>733</v>
      </c>
      <c r="K37" s="309" t="s">
        <v>532</v>
      </c>
      <c r="L37" s="309">
        <v>4600</v>
      </c>
      <c r="M37" s="47">
        <v>4900</v>
      </c>
      <c r="N37" s="115" t="s">
        <v>315</v>
      </c>
      <c r="O37" s="115" t="s">
        <v>310</v>
      </c>
      <c r="P37" s="214" t="s">
        <v>19</v>
      </c>
      <c r="Q37" s="215" t="s">
        <v>164</v>
      </c>
      <c r="R37" s="115" t="s">
        <v>168</v>
      </c>
      <c r="U37" s="186">
        <v>9200</v>
      </c>
      <c r="V37" s="186">
        <f t="shared" si="7"/>
        <v>10120</v>
      </c>
      <c r="W37" s="186">
        <f t="shared" si="8"/>
        <v>13155</v>
      </c>
      <c r="X37" s="186">
        <f t="shared" si="9"/>
        <v>14470</v>
      </c>
      <c r="AB37" s="333">
        <v>1039</v>
      </c>
      <c r="AD37" s="185"/>
    </row>
    <row r="38" spans="1:30" s="49" customFormat="1" ht="15">
      <c r="A38" s="45" t="s">
        <v>209</v>
      </c>
      <c r="B38" s="46">
        <v>248</v>
      </c>
      <c r="C38" s="46">
        <f t="shared" si="0"/>
        <v>39680</v>
      </c>
      <c r="D38" s="47" t="s">
        <v>20</v>
      </c>
      <c r="E38" s="46">
        <v>0.95</v>
      </c>
      <c r="F38" s="46" t="s">
        <v>16</v>
      </c>
      <c r="G38" s="46">
        <v>67</v>
      </c>
      <c r="H38" s="48" t="s">
        <v>29</v>
      </c>
      <c r="I38" s="46">
        <v>672</v>
      </c>
      <c r="J38" s="388" t="s">
        <v>734</v>
      </c>
      <c r="K38" s="309" t="s">
        <v>532</v>
      </c>
      <c r="L38" s="309">
        <v>4550</v>
      </c>
      <c r="M38" s="47">
        <v>4900</v>
      </c>
      <c r="N38" s="115" t="s">
        <v>315</v>
      </c>
      <c r="O38" s="115" t="s">
        <v>310</v>
      </c>
      <c r="P38" s="214" t="s">
        <v>19</v>
      </c>
      <c r="Q38" s="215" t="s">
        <v>164</v>
      </c>
      <c r="R38" s="115" t="s">
        <v>168</v>
      </c>
      <c r="U38" s="186">
        <v>9200</v>
      </c>
      <c r="V38" s="186">
        <f t="shared" si="7"/>
        <v>10120</v>
      </c>
      <c r="W38" s="186">
        <f t="shared" si="8"/>
        <v>13155</v>
      </c>
      <c r="X38" s="186">
        <f t="shared" si="9"/>
        <v>14470</v>
      </c>
      <c r="AB38" s="333">
        <v>1040</v>
      </c>
      <c r="AD38" s="185"/>
    </row>
    <row r="39" spans="1:30" s="49" customFormat="1">
      <c r="A39" s="45"/>
      <c r="B39" s="46"/>
      <c r="C39" s="46"/>
      <c r="D39" s="47"/>
      <c r="E39" s="46"/>
      <c r="F39" s="46"/>
      <c r="G39" s="46"/>
      <c r="H39" s="48"/>
      <c r="I39" s="46"/>
      <c r="J39" s="388"/>
      <c r="K39" s="309"/>
      <c r="L39" s="309"/>
      <c r="M39" s="47"/>
      <c r="N39" s="115"/>
      <c r="O39" s="115"/>
      <c r="P39" s="214"/>
      <c r="Q39" s="215"/>
      <c r="R39" s="115"/>
      <c r="AB39" s="333"/>
      <c r="AD39" s="185"/>
    </row>
    <row r="40" spans="1:30" s="49" customFormat="1" ht="15">
      <c r="A40" s="45" t="s">
        <v>62</v>
      </c>
      <c r="B40" s="46">
        <f>96</f>
        <v>96</v>
      </c>
      <c r="C40" s="46">
        <f t="shared" si="0"/>
        <v>15360</v>
      </c>
      <c r="D40" s="47" t="s">
        <v>20</v>
      </c>
      <c r="E40" s="46">
        <v>0.95</v>
      </c>
      <c r="F40" s="46" t="s">
        <v>7</v>
      </c>
      <c r="G40" s="46">
        <v>67</v>
      </c>
      <c r="H40" s="48" t="s">
        <v>29</v>
      </c>
      <c r="I40" s="93">
        <v>252</v>
      </c>
      <c r="J40" s="389" t="s">
        <v>735</v>
      </c>
      <c r="K40" s="309" t="s">
        <v>491</v>
      </c>
      <c r="L40" s="309">
        <v>2800</v>
      </c>
      <c r="M40" s="47">
        <v>3000</v>
      </c>
      <c r="N40" s="115" t="s">
        <v>315</v>
      </c>
      <c r="O40" s="115" t="s">
        <v>310</v>
      </c>
      <c r="P40" s="216" t="s">
        <v>14</v>
      </c>
      <c r="Q40" s="215" t="s">
        <v>164</v>
      </c>
      <c r="R40" s="115" t="s">
        <v>168</v>
      </c>
      <c r="U40" s="186">
        <v>6150</v>
      </c>
      <c r="V40" s="186">
        <f t="shared" si="7"/>
        <v>6765</v>
      </c>
      <c r="W40" s="186">
        <f t="shared" si="8"/>
        <v>8795</v>
      </c>
      <c r="X40" s="186">
        <f t="shared" si="9"/>
        <v>9675</v>
      </c>
      <c r="AB40" s="333">
        <v>1053</v>
      </c>
      <c r="AD40" s="185"/>
    </row>
    <row r="41" spans="1:30" s="49" customFormat="1" ht="15">
      <c r="A41" s="50" t="s">
        <v>70</v>
      </c>
      <c r="B41" s="46">
        <v>96</v>
      </c>
      <c r="C41" s="46">
        <f t="shared" si="0"/>
        <v>15360</v>
      </c>
      <c r="D41" s="47" t="s">
        <v>20</v>
      </c>
      <c r="E41" s="46">
        <v>0.95</v>
      </c>
      <c r="F41" s="46" t="s">
        <v>7</v>
      </c>
      <c r="G41" s="46">
        <v>67</v>
      </c>
      <c r="H41" s="48" t="s">
        <v>29</v>
      </c>
      <c r="I41" s="93">
        <v>252</v>
      </c>
      <c r="J41" s="389" t="s">
        <v>736</v>
      </c>
      <c r="K41" s="309" t="s">
        <v>533</v>
      </c>
      <c r="L41" s="309">
        <v>2700</v>
      </c>
      <c r="M41" s="47">
        <v>2900</v>
      </c>
      <c r="N41" s="115" t="s">
        <v>315</v>
      </c>
      <c r="O41" s="115" t="s">
        <v>310</v>
      </c>
      <c r="P41" s="216" t="s">
        <v>14</v>
      </c>
      <c r="Q41" s="215" t="s">
        <v>164</v>
      </c>
      <c r="R41" s="115" t="s">
        <v>168</v>
      </c>
      <c r="U41" s="186">
        <v>6150</v>
      </c>
      <c r="V41" s="186">
        <f t="shared" si="7"/>
        <v>6765</v>
      </c>
      <c r="W41" s="186">
        <f t="shared" si="8"/>
        <v>8795</v>
      </c>
      <c r="X41" s="186">
        <f t="shared" si="9"/>
        <v>9675</v>
      </c>
      <c r="AB41" s="333">
        <v>1061</v>
      </c>
      <c r="AD41" s="185"/>
    </row>
    <row r="42" spans="1:30" s="49" customFormat="1" ht="15">
      <c r="A42" s="45" t="s">
        <v>66</v>
      </c>
      <c r="B42" s="46">
        <v>96</v>
      </c>
      <c r="C42" s="46">
        <f t="shared" si="0"/>
        <v>15360</v>
      </c>
      <c r="D42" s="47" t="s">
        <v>20</v>
      </c>
      <c r="E42" s="46">
        <v>0.95</v>
      </c>
      <c r="F42" s="46" t="s">
        <v>16</v>
      </c>
      <c r="G42" s="46">
        <v>67</v>
      </c>
      <c r="H42" s="48" t="s">
        <v>29</v>
      </c>
      <c r="I42" s="93">
        <v>252</v>
      </c>
      <c r="J42" s="389" t="s">
        <v>737</v>
      </c>
      <c r="K42" s="309" t="s">
        <v>491</v>
      </c>
      <c r="L42" s="309">
        <v>2800</v>
      </c>
      <c r="M42" s="47">
        <v>3050</v>
      </c>
      <c r="N42" s="115" t="s">
        <v>315</v>
      </c>
      <c r="O42" s="115" t="s">
        <v>310</v>
      </c>
      <c r="P42" s="216" t="s">
        <v>14</v>
      </c>
      <c r="Q42" s="215" t="s">
        <v>164</v>
      </c>
      <c r="R42" s="115" t="s">
        <v>168</v>
      </c>
      <c r="U42" s="186">
        <v>6150</v>
      </c>
      <c r="V42" s="186">
        <f t="shared" si="7"/>
        <v>6765</v>
      </c>
      <c r="W42" s="186">
        <f t="shared" si="8"/>
        <v>8795</v>
      </c>
      <c r="X42" s="186">
        <f t="shared" si="9"/>
        <v>9675</v>
      </c>
      <c r="AB42" s="333">
        <v>1057</v>
      </c>
      <c r="AD42" s="185"/>
    </row>
    <row r="43" spans="1:30" s="49" customFormat="1" ht="15">
      <c r="A43" s="50" t="s">
        <v>74</v>
      </c>
      <c r="B43" s="46">
        <v>96</v>
      </c>
      <c r="C43" s="46">
        <f t="shared" si="0"/>
        <v>15360</v>
      </c>
      <c r="D43" s="47" t="s">
        <v>20</v>
      </c>
      <c r="E43" s="46">
        <v>0.95</v>
      </c>
      <c r="F43" s="46" t="s">
        <v>16</v>
      </c>
      <c r="G43" s="46">
        <v>67</v>
      </c>
      <c r="H43" s="48" t="s">
        <v>29</v>
      </c>
      <c r="I43" s="93">
        <v>252</v>
      </c>
      <c r="J43" s="389" t="s">
        <v>738</v>
      </c>
      <c r="K43" s="309" t="s">
        <v>491</v>
      </c>
      <c r="L43" s="309">
        <v>2650</v>
      </c>
      <c r="M43" s="47">
        <v>2900</v>
      </c>
      <c r="N43" s="115" t="s">
        <v>315</v>
      </c>
      <c r="O43" s="115" t="s">
        <v>310</v>
      </c>
      <c r="P43" s="216" t="s">
        <v>14</v>
      </c>
      <c r="Q43" s="215" t="s">
        <v>164</v>
      </c>
      <c r="R43" s="115" t="s">
        <v>168</v>
      </c>
      <c r="U43" s="186">
        <v>6150</v>
      </c>
      <c r="V43" s="186">
        <f t="shared" si="7"/>
        <v>6765</v>
      </c>
      <c r="W43" s="186">
        <f t="shared" si="8"/>
        <v>8795</v>
      </c>
      <c r="X43" s="186">
        <f t="shared" si="9"/>
        <v>9675</v>
      </c>
      <c r="AB43" s="333">
        <v>1065</v>
      </c>
      <c r="AD43" s="185"/>
    </row>
    <row r="44" spans="1:30" s="49" customFormat="1" ht="15">
      <c r="A44" s="45" t="s">
        <v>63</v>
      </c>
      <c r="B44" s="46">
        <f>48*3</f>
        <v>144</v>
      </c>
      <c r="C44" s="46">
        <f t="shared" si="0"/>
        <v>23040</v>
      </c>
      <c r="D44" s="47" t="s">
        <v>20</v>
      </c>
      <c r="E44" s="46">
        <v>0.95</v>
      </c>
      <c r="F44" s="46" t="s">
        <v>7</v>
      </c>
      <c r="G44" s="46">
        <v>67</v>
      </c>
      <c r="H44" s="48" t="s">
        <v>29</v>
      </c>
      <c r="I44" s="93">
        <v>396</v>
      </c>
      <c r="J44" s="389" t="s">
        <v>739</v>
      </c>
      <c r="K44" s="309" t="s">
        <v>462</v>
      </c>
      <c r="L44" s="309">
        <v>3100</v>
      </c>
      <c r="M44" s="47">
        <v>3400</v>
      </c>
      <c r="N44" s="115" t="s">
        <v>315</v>
      </c>
      <c r="O44" s="115" t="s">
        <v>310</v>
      </c>
      <c r="P44" s="216" t="s">
        <v>14</v>
      </c>
      <c r="Q44" s="215" t="s">
        <v>164</v>
      </c>
      <c r="R44" s="115" t="s">
        <v>168</v>
      </c>
      <c r="U44" s="186">
        <v>7500</v>
      </c>
      <c r="V44" s="186">
        <f t="shared" si="7"/>
        <v>8250</v>
      </c>
      <c r="W44" s="186">
        <f t="shared" si="8"/>
        <v>10725</v>
      </c>
      <c r="X44" s="186">
        <f t="shared" si="9"/>
        <v>11800</v>
      </c>
      <c r="AB44" s="333">
        <v>1054</v>
      </c>
      <c r="AD44" s="185"/>
    </row>
    <row r="45" spans="1:30" s="49" customFormat="1" ht="15">
      <c r="A45" s="50" t="s">
        <v>71</v>
      </c>
      <c r="B45" s="46">
        <v>144</v>
      </c>
      <c r="C45" s="46">
        <f t="shared" si="0"/>
        <v>23040</v>
      </c>
      <c r="D45" s="47" t="s">
        <v>20</v>
      </c>
      <c r="E45" s="46">
        <v>0.95</v>
      </c>
      <c r="F45" s="46" t="s">
        <v>7</v>
      </c>
      <c r="G45" s="46">
        <v>67</v>
      </c>
      <c r="H45" s="48" t="s">
        <v>29</v>
      </c>
      <c r="I45" s="93">
        <v>396</v>
      </c>
      <c r="J45" s="389" t="s">
        <v>740</v>
      </c>
      <c r="K45" s="309" t="s">
        <v>452</v>
      </c>
      <c r="L45" s="309">
        <v>3000</v>
      </c>
      <c r="M45" s="47">
        <v>3300</v>
      </c>
      <c r="N45" s="115" t="s">
        <v>315</v>
      </c>
      <c r="O45" s="115" t="s">
        <v>310</v>
      </c>
      <c r="P45" s="216" t="s">
        <v>14</v>
      </c>
      <c r="Q45" s="215" t="s">
        <v>164</v>
      </c>
      <c r="R45" s="115" t="s">
        <v>168</v>
      </c>
      <c r="U45" s="186">
        <v>7500</v>
      </c>
      <c r="V45" s="186">
        <f t="shared" si="7"/>
        <v>8250</v>
      </c>
      <c r="W45" s="186">
        <f t="shared" si="8"/>
        <v>10725</v>
      </c>
      <c r="X45" s="186">
        <f t="shared" si="9"/>
        <v>11800</v>
      </c>
      <c r="AB45" s="333">
        <v>1062</v>
      </c>
      <c r="AD45" s="185"/>
    </row>
    <row r="46" spans="1:30" s="49" customFormat="1" ht="15">
      <c r="A46" s="45" t="s">
        <v>67</v>
      </c>
      <c r="B46" s="46">
        <v>144</v>
      </c>
      <c r="C46" s="46">
        <f t="shared" si="0"/>
        <v>23040</v>
      </c>
      <c r="D46" s="47" t="s">
        <v>20</v>
      </c>
      <c r="E46" s="46">
        <v>0.95</v>
      </c>
      <c r="F46" s="46" t="s">
        <v>16</v>
      </c>
      <c r="G46" s="46">
        <v>67</v>
      </c>
      <c r="H46" s="48" t="s">
        <v>29</v>
      </c>
      <c r="I46" s="93">
        <v>396</v>
      </c>
      <c r="J46" s="389" t="s">
        <v>741</v>
      </c>
      <c r="K46" s="309" t="s">
        <v>534</v>
      </c>
      <c r="L46" s="309">
        <v>3100</v>
      </c>
      <c r="M46" s="47">
        <v>3450</v>
      </c>
      <c r="N46" s="115" t="s">
        <v>315</v>
      </c>
      <c r="O46" s="115" t="s">
        <v>310</v>
      </c>
      <c r="P46" s="216" t="s">
        <v>14</v>
      </c>
      <c r="Q46" s="215" t="s">
        <v>164</v>
      </c>
      <c r="R46" s="115" t="s">
        <v>168</v>
      </c>
      <c r="U46" s="186">
        <v>7500</v>
      </c>
      <c r="V46" s="186">
        <f t="shared" si="7"/>
        <v>8250</v>
      </c>
      <c r="W46" s="186">
        <f t="shared" si="8"/>
        <v>10725</v>
      </c>
      <c r="X46" s="186">
        <f t="shared" si="9"/>
        <v>11800</v>
      </c>
      <c r="AB46" s="333">
        <v>1058</v>
      </c>
      <c r="AD46" s="185"/>
    </row>
    <row r="47" spans="1:30" s="49" customFormat="1" ht="15">
      <c r="A47" s="50" t="s">
        <v>75</v>
      </c>
      <c r="B47" s="46">
        <v>144</v>
      </c>
      <c r="C47" s="46">
        <f t="shared" si="0"/>
        <v>23040</v>
      </c>
      <c r="D47" s="47" t="s">
        <v>20</v>
      </c>
      <c r="E47" s="46">
        <v>0.95</v>
      </c>
      <c r="F47" s="46" t="s">
        <v>16</v>
      </c>
      <c r="G47" s="46">
        <v>67</v>
      </c>
      <c r="H47" s="48" t="s">
        <v>29</v>
      </c>
      <c r="I47" s="93">
        <v>396</v>
      </c>
      <c r="J47" s="389" t="s">
        <v>742</v>
      </c>
      <c r="K47" s="309" t="s">
        <v>534</v>
      </c>
      <c r="L47" s="309">
        <v>3150</v>
      </c>
      <c r="M47" s="47">
        <v>3450</v>
      </c>
      <c r="N47" s="115" t="s">
        <v>315</v>
      </c>
      <c r="O47" s="115" t="s">
        <v>310</v>
      </c>
      <c r="P47" s="216" t="s">
        <v>14</v>
      </c>
      <c r="Q47" s="215" t="s">
        <v>164</v>
      </c>
      <c r="R47" s="115" t="s">
        <v>168</v>
      </c>
      <c r="U47" s="186">
        <v>7500</v>
      </c>
      <c r="V47" s="186">
        <f t="shared" si="7"/>
        <v>8250</v>
      </c>
      <c r="W47" s="186">
        <f t="shared" si="8"/>
        <v>10725</v>
      </c>
      <c r="X47" s="186">
        <f t="shared" si="9"/>
        <v>11800</v>
      </c>
      <c r="AB47" s="333">
        <v>1066</v>
      </c>
      <c r="AD47" s="185"/>
    </row>
    <row r="48" spans="1:30" s="49" customFormat="1" ht="15">
      <c r="A48" s="45" t="s">
        <v>64</v>
      </c>
      <c r="B48" s="46">
        <v>186</v>
      </c>
      <c r="C48" s="46">
        <f t="shared" si="0"/>
        <v>29760</v>
      </c>
      <c r="D48" s="47" t="s">
        <v>20</v>
      </c>
      <c r="E48" s="46">
        <v>0.95</v>
      </c>
      <c r="F48" s="46" t="s">
        <v>7</v>
      </c>
      <c r="G48" s="46">
        <v>67</v>
      </c>
      <c r="H48" s="48" t="s">
        <v>29</v>
      </c>
      <c r="I48" s="93">
        <v>504</v>
      </c>
      <c r="J48" s="389" t="s">
        <v>743</v>
      </c>
      <c r="K48" s="309" t="s">
        <v>466</v>
      </c>
      <c r="L48" s="309">
        <v>3450</v>
      </c>
      <c r="M48" s="47">
        <v>3700</v>
      </c>
      <c r="N48" s="115" t="s">
        <v>315</v>
      </c>
      <c r="O48" s="115" t="s">
        <v>310</v>
      </c>
      <c r="P48" s="216" t="s">
        <v>14</v>
      </c>
      <c r="Q48" s="215" t="s">
        <v>164</v>
      </c>
      <c r="R48" s="115" t="s">
        <v>168</v>
      </c>
      <c r="U48" s="186">
        <v>7950</v>
      </c>
      <c r="V48" s="186">
        <f t="shared" si="7"/>
        <v>8745</v>
      </c>
      <c r="W48" s="186">
        <f t="shared" si="8"/>
        <v>11370</v>
      </c>
      <c r="X48" s="186">
        <f t="shared" si="9"/>
        <v>12505</v>
      </c>
      <c r="AB48" s="333">
        <v>1055</v>
      </c>
      <c r="AD48" s="185"/>
    </row>
    <row r="49" spans="1:30" s="49" customFormat="1" ht="15">
      <c r="A49" s="50" t="s">
        <v>72</v>
      </c>
      <c r="B49" s="46">
        <v>186</v>
      </c>
      <c r="C49" s="46">
        <f t="shared" si="0"/>
        <v>29760</v>
      </c>
      <c r="D49" s="47" t="s">
        <v>20</v>
      </c>
      <c r="E49" s="46">
        <v>0.95</v>
      </c>
      <c r="F49" s="46" t="s">
        <v>7</v>
      </c>
      <c r="G49" s="46">
        <v>67</v>
      </c>
      <c r="H49" s="48" t="s">
        <v>29</v>
      </c>
      <c r="I49" s="93">
        <v>504</v>
      </c>
      <c r="J49" s="389" t="s">
        <v>744</v>
      </c>
      <c r="K49" s="309" t="s">
        <v>466</v>
      </c>
      <c r="L49" s="309">
        <v>3450</v>
      </c>
      <c r="M49" s="47">
        <v>3700</v>
      </c>
      <c r="N49" s="115" t="s">
        <v>315</v>
      </c>
      <c r="O49" s="115" t="s">
        <v>310</v>
      </c>
      <c r="P49" s="216" t="s">
        <v>14</v>
      </c>
      <c r="Q49" s="215" t="s">
        <v>164</v>
      </c>
      <c r="R49" s="115" t="s">
        <v>168</v>
      </c>
      <c r="U49" s="186">
        <v>7950</v>
      </c>
      <c r="V49" s="186">
        <f t="shared" si="7"/>
        <v>8745</v>
      </c>
      <c r="W49" s="186">
        <f t="shared" si="8"/>
        <v>11370</v>
      </c>
      <c r="X49" s="186">
        <f t="shared" si="9"/>
        <v>12505</v>
      </c>
      <c r="AB49" s="333">
        <v>1063</v>
      </c>
      <c r="AD49" s="185"/>
    </row>
    <row r="50" spans="1:30" s="49" customFormat="1" ht="15">
      <c r="A50" s="45" t="s">
        <v>68</v>
      </c>
      <c r="B50" s="46">
        <v>186</v>
      </c>
      <c r="C50" s="46">
        <f t="shared" si="0"/>
        <v>29760</v>
      </c>
      <c r="D50" s="47" t="s">
        <v>20</v>
      </c>
      <c r="E50" s="46">
        <v>0.95</v>
      </c>
      <c r="F50" s="46" t="s">
        <v>16</v>
      </c>
      <c r="G50" s="46">
        <v>67</v>
      </c>
      <c r="H50" s="48" t="s">
        <v>29</v>
      </c>
      <c r="I50" s="93">
        <v>504</v>
      </c>
      <c r="J50" s="389" t="s">
        <v>745</v>
      </c>
      <c r="K50" s="309" t="s">
        <v>535</v>
      </c>
      <c r="L50" s="309">
        <v>3600</v>
      </c>
      <c r="M50" s="47">
        <v>3800</v>
      </c>
      <c r="N50" s="115" t="s">
        <v>315</v>
      </c>
      <c r="O50" s="115" t="s">
        <v>310</v>
      </c>
      <c r="P50" s="216" t="s">
        <v>14</v>
      </c>
      <c r="Q50" s="215" t="s">
        <v>164</v>
      </c>
      <c r="R50" s="115" t="s">
        <v>168</v>
      </c>
      <c r="U50" s="186">
        <v>7950</v>
      </c>
      <c r="V50" s="186">
        <f t="shared" si="7"/>
        <v>8745</v>
      </c>
      <c r="W50" s="186">
        <f t="shared" si="8"/>
        <v>11370</v>
      </c>
      <c r="X50" s="186">
        <f t="shared" si="9"/>
        <v>12505</v>
      </c>
      <c r="AB50" s="333">
        <v>1059</v>
      </c>
      <c r="AD50" s="185"/>
    </row>
    <row r="51" spans="1:30" s="49" customFormat="1" ht="15">
      <c r="A51" s="50" t="s">
        <v>76</v>
      </c>
      <c r="B51" s="46">
        <v>186</v>
      </c>
      <c r="C51" s="46">
        <f t="shared" si="0"/>
        <v>29760</v>
      </c>
      <c r="D51" s="47" t="s">
        <v>20</v>
      </c>
      <c r="E51" s="46">
        <v>0.95</v>
      </c>
      <c r="F51" s="46" t="s">
        <v>16</v>
      </c>
      <c r="G51" s="46">
        <v>67</v>
      </c>
      <c r="H51" s="48" t="s">
        <v>29</v>
      </c>
      <c r="I51" s="93">
        <v>504</v>
      </c>
      <c r="J51" s="389" t="s">
        <v>746</v>
      </c>
      <c r="K51" s="309" t="s">
        <v>466</v>
      </c>
      <c r="L51" s="309">
        <v>3450</v>
      </c>
      <c r="M51" s="47">
        <v>3750</v>
      </c>
      <c r="N51" s="115" t="s">
        <v>315</v>
      </c>
      <c r="O51" s="115" t="s">
        <v>310</v>
      </c>
      <c r="P51" s="216" t="s">
        <v>14</v>
      </c>
      <c r="Q51" s="215" t="s">
        <v>164</v>
      </c>
      <c r="R51" s="115" t="s">
        <v>168</v>
      </c>
      <c r="U51" s="186">
        <v>7950</v>
      </c>
      <c r="V51" s="186">
        <f t="shared" si="7"/>
        <v>8745</v>
      </c>
      <c r="W51" s="186">
        <f t="shared" si="8"/>
        <v>11370</v>
      </c>
      <c r="X51" s="186">
        <f t="shared" si="9"/>
        <v>12505</v>
      </c>
      <c r="AB51" s="333">
        <v>1067</v>
      </c>
      <c r="AD51" s="185"/>
    </row>
    <row r="52" spans="1:30" s="49" customFormat="1" ht="15">
      <c r="A52" s="45" t="s">
        <v>199</v>
      </c>
      <c r="B52" s="46">
        <v>240</v>
      </c>
      <c r="C52" s="46">
        <f t="shared" si="0"/>
        <v>38400</v>
      </c>
      <c r="D52" s="47" t="s">
        <v>20</v>
      </c>
      <c r="E52" s="46">
        <v>0.95</v>
      </c>
      <c r="F52" s="46" t="s">
        <v>7</v>
      </c>
      <c r="G52" s="46">
        <v>67</v>
      </c>
      <c r="H52" s="48" t="s">
        <v>29</v>
      </c>
      <c r="I52" s="46">
        <v>648</v>
      </c>
      <c r="J52" s="389" t="s">
        <v>747</v>
      </c>
      <c r="K52" s="309" t="s">
        <v>434</v>
      </c>
      <c r="L52" s="309">
        <v>5600</v>
      </c>
      <c r="M52" s="47">
        <v>5900</v>
      </c>
      <c r="N52" s="115" t="s">
        <v>315</v>
      </c>
      <c r="O52" s="115" t="s">
        <v>310</v>
      </c>
      <c r="P52" s="214" t="s">
        <v>19</v>
      </c>
      <c r="Q52" s="215" t="s">
        <v>164</v>
      </c>
      <c r="R52" s="115" t="s">
        <v>168</v>
      </c>
      <c r="U52" s="186">
        <v>10950</v>
      </c>
      <c r="V52" s="186">
        <f t="shared" ref="V52:V63" si="10">ROUND(((U52*1.1)/5),0)*5</f>
        <v>12045</v>
      </c>
      <c r="W52" s="186">
        <f t="shared" ref="W52:W63" si="11">ROUND(((V52*1.3)/5),0)*5</f>
        <v>15660</v>
      </c>
      <c r="X52" s="186">
        <f t="shared" ref="X52:X63" si="12">ROUND(((W52*1.1)/5),0)*5</f>
        <v>17225</v>
      </c>
      <c r="AB52" s="333">
        <v>1025</v>
      </c>
      <c r="AD52" s="185"/>
    </row>
    <row r="53" spans="1:30" s="49" customFormat="1" ht="15">
      <c r="A53" s="45" t="s">
        <v>200</v>
      </c>
      <c r="B53" s="46">
        <v>240</v>
      </c>
      <c r="C53" s="46">
        <f t="shared" si="0"/>
        <v>38400</v>
      </c>
      <c r="D53" s="47" t="s">
        <v>20</v>
      </c>
      <c r="E53" s="46">
        <v>0.95</v>
      </c>
      <c r="F53" s="46" t="s">
        <v>7</v>
      </c>
      <c r="G53" s="46">
        <v>67</v>
      </c>
      <c r="H53" s="48" t="s">
        <v>29</v>
      </c>
      <c r="I53" s="46">
        <v>648</v>
      </c>
      <c r="J53" s="389" t="s">
        <v>748</v>
      </c>
      <c r="K53" s="309" t="s">
        <v>434</v>
      </c>
      <c r="L53" s="309">
        <v>5000</v>
      </c>
      <c r="M53" s="47">
        <v>5450</v>
      </c>
      <c r="N53" s="115" t="s">
        <v>315</v>
      </c>
      <c r="O53" s="115" t="s">
        <v>310</v>
      </c>
      <c r="P53" s="214" t="s">
        <v>19</v>
      </c>
      <c r="Q53" s="215" t="s">
        <v>164</v>
      </c>
      <c r="R53" s="115" t="s">
        <v>168</v>
      </c>
      <c r="U53" s="186">
        <v>10950</v>
      </c>
      <c r="V53" s="186">
        <f t="shared" si="10"/>
        <v>12045</v>
      </c>
      <c r="W53" s="186">
        <f t="shared" si="11"/>
        <v>15660</v>
      </c>
      <c r="X53" s="186">
        <f t="shared" si="12"/>
        <v>17225</v>
      </c>
      <c r="AB53" s="333">
        <v>1026</v>
      </c>
      <c r="AD53" s="185"/>
    </row>
    <row r="54" spans="1:30" s="49" customFormat="1" ht="15">
      <c r="A54" s="45" t="s">
        <v>201</v>
      </c>
      <c r="B54" s="46">
        <v>240</v>
      </c>
      <c r="C54" s="46">
        <f t="shared" si="0"/>
        <v>38400</v>
      </c>
      <c r="D54" s="47" t="s">
        <v>20</v>
      </c>
      <c r="E54" s="46">
        <v>0.95</v>
      </c>
      <c r="F54" s="46" t="s">
        <v>16</v>
      </c>
      <c r="G54" s="46">
        <v>67</v>
      </c>
      <c r="H54" s="48" t="s">
        <v>29</v>
      </c>
      <c r="I54" s="46">
        <v>648</v>
      </c>
      <c r="J54" s="389" t="s">
        <v>749</v>
      </c>
      <c r="K54" s="309" t="s">
        <v>537</v>
      </c>
      <c r="L54" s="309">
        <v>5500</v>
      </c>
      <c r="M54" s="47">
        <v>5800</v>
      </c>
      <c r="N54" s="115" t="s">
        <v>315</v>
      </c>
      <c r="O54" s="115" t="s">
        <v>310</v>
      </c>
      <c r="P54" s="214" t="s">
        <v>19</v>
      </c>
      <c r="Q54" s="215" t="s">
        <v>164</v>
      </c>
      <c r="R54" s="115" t="s">
        <v>168</v>
      </c>
      <c r="U54" s="186">
        <v>10950</v>
      </c>
      <c r="V54" s="186">
        <f t="shared" si="10"/>
        <v>12045</v>
      </c>
      <c r="W54" s="186">
        <f t="shared" si="11"/>
        <v>15660</v>
      </c>
      <c r="X54" s="186">
        <f t="shared" si="12"/>
        <v>17225</v>
      </c>
      <c r="AB54" s="333">
        <v>1027</v>
      </c>
      <c r="AD54" s="185"/>
    </row>
    <row r="55" spans="1:30" s="49" customFormat="1" ht="15">
      <c r="A55" s="45" t="s">
        <v>202</v>
      </c>
      <c r="B55" s="46">
        <v>240</v>
      </c>
      <c r="C55" s="46">
        <f t="shared" si="0"/>
        <v>38400</v>
      </c>
      <c r="D55" s="47" t="s">
        <v>20</v>
      </c>
      <c r="E55" s="46">
        <v>0.95</v>
      </c>
      <c r="F55" s="46" t="s">
        <v>16</v>
      </c>
      <c r="G55" s="46">
        <v>67</v>
      </c>
      <c r="H55" s="48" t="s">
        <v>29</v>
      </c>
      <c r="I55" s="46">
        <v>648</v>
      </c>
      <c r="J55" s="389" t="s">
        <v>750</v>
      </c>
      <c r="K55" s="309" t="s">
        <v>537</v>
      </c>
      <c r="L55" s="309">
        <v>5500</v>
      </c>
      <c r="M55" s="47">
        <v>5800</v>
      </c>
      <c r="N55" s="115" t="s">
        <v>315</v>
      </c>
      <c r="O55" s="115" t="s">
        <v>310</v>
      </c>
      <c r="P55" s="214" t="s">
        <v>19</v>
      </c>
      <c r="Q55" s="215" t="s">
        <v>164</v>
      </c>
      <c r="R55" s="115" t="s">
        <v>168</v>
      </c>
      <c r="U55" s="186">
        <v>10950</v>
      </c>
      <c r="V55" s="186">
        <f t="shared" si="10"/>
        <v>12045</v>
      </c>
      <c r="W55" s="186">
        <f t="shared" si="11"/>
        <v>15660</v>
      </c>
      <c r="X55" s="186">
        <f t="shared" si="12"/>
        <v>17225</v>
      </c>
      <c r="AB55" s="333">
        <v>1028</v>
      </c>
      <c r="AD55" s="185"/>
    </row>
    <row r="56" spans="1:30" s="49" customFormat="1" ht="15">
      <c r="A56" s="45" t="s">
        <v>65</v>
      </c>
      <c r="B56" s="46">
        <f>96*3</f>
        <v>288</v>
      </c>
      <c r="C56" s="46">
        <f t="shared" si="0"/>
        <v>46080</v>
      </c>
      <c r="D56" s="47" t="s">
        <v>20</v>
      </c>
      <c r="E56" s="46">
        <v>0.95</v>
      </c>
      <c r="F56" s="46" t="s">
        <v>7</v>
      </c>
      <c r="G56" s="46">
        <v>67</v>
      </c>
      <c r="H56" s="48" t="s">
        <v>29</v>
      </c>
      <c r="I56" s="93">
        <v>792</v>
      </c>
      <c r="J56" s="389" t="s">
        <v>751</v>
      </c>
      <c r="K56" s="309" t="s">
        <v>434</v>
      </c>
      <c r="L56" s="309">
        <v>5900</v>
      </c>
      <c r="M56" s="47">
        <v>6300</v>
      </c>
      <c r="N56" s="115" t="s">
        <v>315</v>
      </c>
      <c r="O56" s="115" t="s">
        <v>310</v>
      </c>
      <c r="P56" s="216" t="s">
        <v>14</v>
      </c>
      <c r="Q56" s="215" t="s">
        <v>164</v>
      </c>
      <c r="R56" s="115" t="s">
        <v>168</v>
      </c>
      <c r="U56" s="186">
        <v>11700</v>
      </c>
      <c r="V56" s="186">
        <f t="shared" si="10"/>
        <v>12870</v>
      </c>
      <c r="W56" s="186">
        <f t="shared" si="11"/>
        <v>16730</v>
      </c>
      <c r="X56" s="186">
        <f t="shared" si="12"/>
        <v>18405</v>
      </c>
      <c r="AB56" s="333">
        <v>1056</v>
      </c>
      <c r="AD56" s="185"/>
    </row>
    <row r="57" spans="1:30" s="49" customFormat="1" ht="15">
      <c r="A57" s="50" t="s">
        <v>73</v>
      </c>
      <c r="B57" s="46">
        <v>288</v>
      </c>
      <c r="C57" s="46">
        <f t="shared" si="0"/>
        <v>46080</v>
      </c>
      <c r="D57" s="47" t="s">
        <v>20</v>
      </c>
      <c r="E57" s="46">
        <v>0.95</v>
      </c>
      <c r="F57" s="46" t="s">
        <v>7</v>
      </c>
      <c r="G57" s="46">
        <v>67</v>
      </c>
      <c r="H57" s="48" t="s">
        <v>29</v>
      </c>
      <c r="I57" s="93">
        <v>792</v>
      </c>
      <c r="J57" s="389" t="s">
        <v>752</v>
      </c>
      <c r="K57" s="309" t="s">
        <v>434</v>
      </c>
      <c r="L57" s="309">
        <v>5450</v>
      </c>
      <c r="M57" s="47">
        <v>5900</v>
      </c>
      <c r="N57" s="115" t="s">
        <v>315</v>
      </c>
      <c r="O57" s="115" t="s">
        <v>310</v>
      </c>
      <c r="P57" s="216" t="s">
        <v>14</v>
      </c>
      <c r="Q57" s="215" t="s">
        <v>164</v>
      </c>
      <c r="R57" s="115" t="s">
        <v>168</v>
      </c>
      <c r="U57" s="186">
        <v>11700</v>
      </c>
      <c r="V57" s="186">
        <f t="shared" si="10"/>
        <v>12870</v>
      </c>
      <c r="W57" s="186">
        <f t="shared" si="11"/>
        <v>16730</v>
      </c>
      <c r="X57" s="186">
        <f t="shared" si="12"/>
        <v>18405</v>
      </c>
      <c r="AB57" s="333">
        <v>1064</v>
      </c>
      <c r="AD57" s="185"/>
    </row>
    <row r="58" spans="1:30" s="49" customFormat="1" ht="15">
      <c r="A58" s="45" t="s">
        <v>69</v>
      </c>
      <c r="B58" s="46">
        <v>288</v>
      </c>
      <c r="C58" s="46">
        <f t="shared" si="0"/>
        <v>46080</v>
      </c>
      <c r="D58" s="47" t="s">
        <v>20</v>
      </c>
      <c r="E58" s="46">
        <v>0.95</v>
      </c>
      <c r="F58" s="46" t="s">
        <v>16</v>
      </c>
      <c r="G58" s="46">
        <v>67</v>
      </c>
      <c r="H58" s="48" t="s">
        <v>29</v>
      </c>
      <c r="I58" s="93">
        <v>792</v>
      </c>
      <c r="J58" s="389" t="s">
        <v>753</v>
      </c>
      <c r="K58" s="309" t="s">
        <v>434</v>
      </c>
      <c r="L58" s="309">
        <v>5600</v>
      </c>
      <c r="M58" s="47">
        <v>5900</v>
      </c>
      <c r="N58" s="115" t="s">
        <v>315</v>
      </c>
      <c r="O58" s="115" t="s">
        <v>310</v>
      </c>
      <c r="P58" s="216" t="s">
        <v>14</v>
      </c>
      <c r="Q58" s="215" t="s">
        <v>164</v>
      </c>
      <c r="R58" s="115" t="s">
        <v>168</v>
      </c>
      <c r="U58" s="186">
        <v>11700</v>
      </c>
      <c r="V58" s="186">
        <f t="shared" si="10"/>
        <v>12870</v>
      </c>
      <c r="W58" s="186">
        <f t="shared" si="11"/>
        <v>16730</v>
      </c>
      <c r="X58" s="186">
        <f t="shared" si="12"/>
        <v>18405</v>
      </c>
      <c r="AB58" s="333">
        <v>1060</v>
      </c>
      <c r="AD58" s="185"/>
    </row>
    <row r="59" spans="1:30" s="49" customFormat="1" ht="15">
      <c r="A59" s="50" t="s">
        <v>77</v>
      </c>
      <c r="B59" s="46">
        <v>288</v>
      </c>
      <c r="C59" s="46">
        <f t="shared" si="0"/>
        <v>46080</v>
      </c>
      <c r="D59" s="47" t="s">
        <v>20</v>
      </c>
      <c r="E59" s="46">
        <v>0.95</v>
      </c>
      <c r="F59" s="46" t="s">
        <v>16</v>
      </c>
      <c r="G59" s="46">
        <v>67</v>
      </c>
      <c r="H59" s="48" t="s">
        <v>29</v>
      </c>
      <c r="I59" s="93">
        <v>792</v>
      </c>
      <c r="J59" s="389" t="s">
        <v>754</v>
      </c>
      <c r="K59" s="309" t="s">
        <v>463</v>
      </c>
      <c r="L59" s="309">
        <v>5400</v>
      </c>
      <c r="M59" s="47">
        <v>5800</v>
      </c>
      <c r="N59" s="115" t="s">
        <v>315</v>
      </c>
      <c r="O59" s="115" t="s">
        <v>310</v>
      </c>
      <c r="P59" s="216" t="s">
        <v>14</v>
      </c>
      <c r="Q59" s="215" t="s">
        <v>164</v>
      </c>
      <c r="R59" s="115" t="s">
        <v>168</v>
      </c>
      <c r="U59" s="186">
        <v>11700</v>
      </c>
      <c r="V59" s="186">
        <f t="shared" si="10"/>
        <v>12870</v>
      </c>
      <c r="W59" s="186">
        <f t="shared" si="11"/>
        <v>16730</v>
      </c>
      <c r="X59" s="186">
        <f t="shared" si="12"/>
        <v>18405</v>
      </c>
      <c r="AB59" s="333">
        <v>1068</v>
      </c>
      <c r="AD59" s="185"/>
    </row>
    <row r="60" spans="1:30" s="49" customFormat="1" ht="15">
      <c r="A60" s="45" t="s">
        <v>208</v>
      </c>
      <c r="B60" s="46">
        <v>372</v>
      </c>
      <c r="C60" s="46">
        <f t="shared" si="0"/>
        <v>59520</v>
      </c>
      <c r="D60" s="47" t="s">
        <v>20</v>
      </c>
      <c r="E60" s="46">
        <v>0.95</v>
      </c>
      <c r="F60" s="46" t="s">
        <v>7</v>
      </c>
      <c r="G60" s="46">
        <v>67</v>
      </c>
      <c r="H60" s="48" t="s">
        <v>29</v>
      </c>
      <c r="I60" s="46">
        <v>1008</v>
      </c>
      <c r="J60" s="389" t="s">
        <v>755</v>
      </c>
      <c r="K60" s="309" t="s">
        <v>460</v>
      </c>
      <c r="L60" s="309">
        <v>6700</v>
      </c>
      <c r="M60" s="47">
        <v>7100</v>
      </c>
      <c r="N60" s="115" t="s">
        <v>315</v>
      </c>
      <c r="O60" s="115" t="s">
        <v>310</v>
      </c>
      <c r="P60" s="214" t="s">
        <v>19</v>
      </c>
      <c r="Q60" s="215" t="s">
        <v>164</v>
      </c>
      <c r="R60" s="115" t="s">
        <v>168</v>
      </c>
      <c r="U60" s="186">
        <v>13800</v>
      </c>
      <c r="V60" s="186">
        <f t="shared" si="10"/>
        <v>15180</v>
      </c>
      <c r="W60" s="186">
        <f t="shared" si="11"/>
        <v>19735</v>
      </c>
      <c r="X60" s="186">
        <f t="shared" si="12"/>
        <v>21710</v>
      </c>
      <c r="AB60" s="333">
        <v>1041</v>
      </c>
      <c r="AD60" s="185"/>
    </row>
    <row r="61" spans="1:30" s="49" customFormat="1" ht="15">
      <c r="A61" s="45" t="s">
        <v>207</v>
      </c>
      <c r="B61" s="46">
        <v>372</v>
      </c>
      <c r="C61" s="46">
        <f t="shared" si="0"/>
        <v>59520</v>
      </c>
      <c r="D61" s="47" t="s">
        <v>20</v>
      </c>
      <c r="E61" s="46">
        <v>0.95</v>
      </c>
      <c r="F61" s="46" t="s">
        <v>7</v>
      </c>
      <c r="G61" s="46">
        <v>67</v>
      </c>
      <c r="H61" s="48" t="s">
        <v>29</v>
      </c>
      <c r="I61" s="46">
        <v>1008</v>
      </c>
      <c r="J61" s="389" t="s">
        <v>756</v>
      </c>
      <c r="K61" s="309" t="s">
        <v>536</v>
      </c>
      <c r="L61" s="309">
        <v>6600</v>
      </c>
      <c r="M61" s="47">
        <v>6900</v>
      </c>
      <c r="N61" s="115" t="s">
        <v>315</v>
      </c>
      <c r="O61" s="115" t="s">
        <v>310</v>
      </c>
      <c r="P61" s="214" t="s">
        <v>19</v>
      </c>
      <c r="Q61" s="215" t="s">
        <v>164</v>
      </c>
      <c r="R61" s="115" t="s">
        <v>168</v>
      </c>
      <c r="U61" s="186">
        <v>13800</v>
      </c>
      <c r="V61" s="186">
        <f t="shared" si="10"/>
        <v>15180</v>
      </c>
      <c r="W61" s="186">
        <f t="shared" si="11"/>
        <v>19735</v>
      </c>
      <c r="X61" s="186">
        <f t="shared" si="12"/>
        <v>21710</v>
      </c>
      <c r="AB61" s="333">
        <v>1042</v>
      </c>
      <c r="AD61" s="185"/>
    </row>
    <row r="62" spans="1:30" s="49" customFormat="1" ht="15">
      <c r="A62" s="45" t="s">
        <v>206</v>
      </c>
      <c r="B62" s="46">
        <v>372</v>
      </c>
      <c r="C62" s="46">
        <f t="shared" si="0"/>
        <v>59520</v>
      </c>
      <c r="D62" s="47" t="s">
        <v>20</v>
      </c>
      <c r="E62" s="46">
        <v>0.95</v>
      </c>
      <c r="F62" s="46" t="s">
        <v>16</v>
      </c>
      <c r="G62" s="46">
        <v>67</v>
      </c>
      <c r="H62" s="48" t="s">
        <v>29</v>
      </c>
      <c r="I62" s="46">
        <v>1008</v>
      </c>
      <c r="J62" s="389" t="s">
        <v>757</v>
      </c>
      <c r="K62" s="309" t="s">
        <v>536</v>
      </c>
      <c r="L62" s="309">
        <v>6550</v>
      </c>
      <c r="M62" s="47">
        <v>7000</v>
      </c>
      <c r="N62" s="115" t="s">
        <v>315</v>
      </c>
      <c r="O62" s="115" t="s">
        <v>310</v>
      </c>
      <c r="P62" s="214" t="s">
        <v>19</v>
      </c>
      <c r="Q62" s="215" t="s">
        <v>164</v>
      </c>
      <c r="R62" s="115" t="s">
        <v>168</v>
      </c>
      <c r="U62" s="186">
        <v>13800</v>
      </c>
      <c r="V62" s="186">
        <f t="shared" si="10"/>
        <v>15180</v>
      </c>
      <c r="W62" s="186">
        <f t="shared" si="11"/>
        <v>19735</v>
      </c>
      <c r="X62" s="186">
        <f t="shared" si="12"/>
        <v>21710</v>
      </c>
      <c r="AB62" s="333">
        <v>1043</v>
      </c>
      <c r="AD62" s="185"/>
    </row>
    <row r="63" spans="1:30" s="49" customFormat="1" ht="15">
      <c r="A63" s="45" t="s">
        <v>205</v>
      </c>
      <c r="B63" s="46">
        <v>372</v>
      </c>
      <c r="C63" s="46">
        <f t="shared" si="0"/>
        <v>59520</v>
      </c>
      <c r="D63" s="47" t="s">
        <v>20</v>
      </c>
      <c r="E63" s="46">
        <v>0.95</v>
      </c>
      <c r="F63" s="46" t="s">
        <v>16</v>
      </c>
      <c r="G63" s="46">
        <v>67</v>
      </c>
      <c r="H63" s="48" t="s">
        <v>29</v>
      </c>
      <c r="I63" s="46">
        <v>1008</v>
      </c>
      <c r="J63" s="389" t="s">
        <v>758</v>
      </c>
      <c r="K63" s="309" t="s">
        <v>536</v>
      </c>
      <c r="L63" s="309">
        <v>6500</v>
      </c>
      <c r="M63" s="47">
        <v>6900</v>
      </c>
      <c r="N63" s="115" t="s">
        <v>315</v>
      </c>
      <c r="O63" s="115" t="s">
        <v>310</v>
      </c>
      <c r="P63" s="214" t="s">
        <v>19</v>
      </c>
      <c r="Q63" s="215" t="s">
        <v>164</v>
      </c>
      <c r="R63" s="115" t="s">
        <v>168</v>
      </c>
      <c r="U63" s="186">
        <v>13800</v>
      </c>
      <c r="V63" s="186">
        <f t="shared" si="10"/>
        <v>15180</v>
      </c>
      <c r="W63" s="186">
        <f t="shared" si="11"/>
        <v>19735</v>
      </c>
      <c r="X63" s="186">
        <f t="shared" si="12"/>
        <v>21710</v>
      </c>
      <c r="AB63" s="333">
        <v>1044</v>
      </c>
      <c r="AD63" s="185"/>
    </row>
    <row r="64" spans="1:30" s="49" customFormat="1">
      <c r="A64" s="45"/>
      <c r="B64" s="46"/>
      <c r="C64" s="46"/>
      <c r="D64" s="47"/>
      <c r="E64" s="46"/>
      <c r="F64" s="46"/>
      <c r="G64" s="46"/>
      <c r="H64" s="48"/>
      <c r="I64" s="46"/>
      <c r="J64" s="388"/>
      <c r="K64" s="309"/>
      <c r="L64" s="309"/>
      <c r="M64" s="47"/>
      <c r="N64" s="115"/>
      <c r="O64" s="115"/>
      <c r="P64" s="214"/>
      <c r="Q64" s="215"/>
      <c r="R64" s="115"/>
      <c r="U64" s="186"/>
      <c r="V64" s="186"/>
      <c r="W64" s="186"/>
      <c r="X64" s="186"/>
      <c r="AB64" s="333"/>
      <c r="AD64" s="185"/>
    </row>
    <row r="65" spans="1:30" s="49" customFormat="1" ht="15">
      <c r="A65" s="45" t="s">
        <v>216</v>
      </c>
      <c r="B65" s="46">
        <v>32</v>
      </c>
      <c r="C65" s="46">
        <f t="shared" si="0"/>
        <v>5120</v>
      </c>
      <c r="D65" s="47" t="s">
        <v>20</v>
      </c>
      <c r="E65" s="46">
        <v>0.95</v>
      </c>
      <c r="F65" s="46" t="s">
        <v>16</v>
      </c>
      <c r="G65" s="46">
        <v>67</v>
      </c>
      <c r="H65" s="48" t="s">
        <v>29</v>
      </c>
      <c r="I65" s="46">
        <v>168</v>
      </c>
      <c r="J65" s="389" t="s">
        <v>759</v>
      </c>
      <c r="K65" s="309" t="s">
        <v>442</v>
      </c>
      <c r="L65" s="309">
        <v>1700</v>
      </c>
      <c r="M65" s="47">
        <v>1850</v>
      </c>
      <c r="N65" s="115" t="s">
        <v>315</v>
      </c>
      <c r="O65" s="115" t="s">
        <v>310</v>
      </c>
      <c r="P65" s="214" t="s">
        <v>19</v>
      </c>
      <c r="Q65" s="215" t="s">
        <v>164</v>
      </c>
      <c r="R65" s="115" t="s">
        <v>168</v>
      </c>
      <c r="U65" s="186">
        <v>3380</v>
      </c>
      <c r="V65" s="186">
        <f t="shared" ref="V65:V73" si="13">ROUND(((U65*1.1)/5),0)*5</f>
        <v>3720</v>
      </c>
      <c r="W65" s="186">
        <f t="shared" ref="W65:W73" si="14">ROUND(((V65*1.3)/5),0)*5</f>
        <v>4835</v>
      </c>
      <c r="X65" s="186">
        <f t="shared" ref="X65:X73" si="15">ROUND(((W65*1.1)/5),0)*5</f>
        <v>5320</v>
      </c>
      <c r="AB65" s="333">
        <v>1045</v>
      </c>
      <c r="AD65" s="185"/>
    </row>
    <row r="66" spans="1:30" s="49" customFormat="1" ht="15">
      <c r="A66" s="45" t="s">
        <v>217</v>
      </c>
      <c r="B66" s="46">
        <v>48</v>
      </c>
      <c r="C66" s="46">
        <f t="shared" si="0"/>
        <v>7680</v>
      </c>
      <c r="D66" s="47" t="s">
        <v>20</v>
      </c>
      <c r="E66" s="46">
        <v>0.95</v>
      </c>
      <c r="F66" s="46" t="s">
        <v>16</v>
      </c>
      <c r="G66" s="46">
        <v>67</v>
      </c>
      <c r="H66" s="48" t="s">
        <v>29</v>
      </c>
      <c r="I66" s="46">
        <v>168</v>
      </c>
      <c r="J66" s="389" t="s">
        <v>759</v>
      </c>
      <c r="K66" s="309" t="s">
        <v>538</v>
      </c>
      <c r="L66" s="309">
        <v>1700</v>
      </c>
      <c r="M66" s="47">
        <v>1850</v>
      </c>
      <c r="N66" s="115" t="s">
        <v>315</v>
      </c>
      <c r="O66" s="115" t="s">
        <v>310</v>
      </c>
      <c r="P66" s="214" t="s">
        <v>19</v>
      </c>
      <c r="Q66" s="215" t="s">
        <v>164</v>
      </c>
      <c r="R66" s="115" t="s">
        <v>168</v>
      </c>
      <c r="U66" s="186">
        <v>3860</v>
      </c>
      <c r="V66" s="186">
        <f t="shared" si="13"/>
        <v>4245</v>
      </c>
      <c r="W66" s="186">
        <f t="shared" si="14"/>
        <v>5520</v>
      </c>
      <c r="X66" s="186">
        <f t="shared" si="15"/>
        <v>6070</v>
      </c>
      <c r="AB66" s="333">
        <v>1046</v>
      </c>
      <c r="AD66" s="185"/>
    </row>
    <row r="67" spans="1:30" s="49" customFormat="1" ht="15">
      <c r="A67" s="45" t="s">
        <v>56</v>
      </c>
      <c r="B67" s="46">
        <v>64</v>
      </c>
      <c r="C67" s="46">
        <f t="shared" si="0"/>
        <v>10240</v>
      </c>
      <c r="D67" s="47" t="s">
        <v>20</v>
      </c>
      <c r="E67" s="46">
        <v>0.95</v>
      </c>
      <c r="F67" s="46" t="s">
        <v>16</v>
      </c>
      <c r="G67" s="46">
        <v>67</v>
      </c>
      <c r="H67" s="48" t="s">
        <v>29</v>
      </c>
      <c r="I67" s="93">
        <v>168</v>
      </c>
      <c r="J67" s="389" t="s">
        <v>759</v>
      </c>
      <c r="K67" s="309" t="s">
        <v>442</v>
      </c>
      <c r="L67" s="309">
        <v>1750</v>
      </c>
      <c r="M67" s="47">
        <v>1950</v>
      </c>
      <c r="N67" s="115" t="s">
        <v>315</v>
      </c>
      <c r="O67" s="115" t="s">
        <v>310</v>
      </c>
      <c r="P67" s="216" t="s">
        <v>14</v>
      </c>
      <c r="Q67" s="215" t="s">
        <v>164</v>
      </c>
      <c r="R67" s="115" t="s">
        <v>168</v>
      </c>
      <c r="U67" s="186">
        <v>4100</v>
      </c>
      <c r="V67" s="186">
        <f t="shared" si="13"/>
        <v>4510</v>
      </c>
      <c r="W67" s="186">
        <f t="shared" si="14"/>
        <v>5865</v>
      </c>
      <c r="X67" s="186">
        <f t="shared" si="15"/>
        <v>6450</v>
      </c>
      <c r="AB67" s="333">
        <v>1047</v>
      </c>
      <c r="AD67" s="185"/>
    </row>
    <row r="68" spans="1:30" s="49" customFormat="1" ht="15">
      <c r="A68" s="45" t="s">
        <v>57</v>
      </c>
      <c r="B68" s="46">
        <v>96</v>
      </c>
      <c r="C68" s="46">
        <f t="shared" si="0"/>
        <v>15360</v>
      </c>
      <c r="D68" s="47" t="s">
        <v>20</v>
      </c>
      <c r="E68" s="46">
        <v>0.95</v>
      </c>
      <c r="F68" s="46" t="s">
        <v>16</v>
      </c>
      <c r="G68" s="46">
        <v>67</v>
      </c>
      <c r="H68" s="48" t="s">
        <v>29</v>
      </c>
      <c r="I68" s="93">
        <v>264</v>
      </c>
      <c r="J68" s="389" t="s">
        <v>760</v>
      </c>
      <c r="K68" s="309" t="s">
        <v>457</v>
      </c>
      <c r="L68" s="309">
        <v>2200</v>
      </c>
      <c r="M68" s="47">
        <v>2400</v>
      </c>
      <c r="N68" s="115" t="s">
        <v>315</v>
      </c>
      <c r="O68" s="115" t="s">
        <v>310</v>
      </c>
      <c r="P68" s="216" t="s">
        <v>14</v>
      </c>
      <c r="Q68" s="215" t="s">
        <v>164</v>
      </c>
      <c r="R68" s="115" t="s">
        <v>168</v>
      </c>
      <c r="U68" s="186">
        <v>5000</v>
      </c>
      <c r="V68" s="186">
        <f t="shared" si="13"/>
        <v>5500</v>
      </c>
      <c r="W68" s="186">
        <f t="shared" si="14"/>
        <v>7150</v>
      </c>
      <c r="X68" s="186">
        <f t="shared" si="15"/>
        <v>7865</v>
      </c>
      <c r="AB68" s="333">
        <v>1048</v>
      </c>
      <c r="AD68" s="185"/>
    </row>
    <row r="69" spans="1:30" s="49" customFormat="1" ht="15">
      <c r="A69" s="45" t="s">
        <v>58</v>
      </c>
      <c r="B69" s="46">
        <v>124</v>
      </c>
      <c r="C69" s="46">
        <f t="shared" si="0"/>
        <v>19840</v>
      </c>
      <c r="D69" s="47" t="s">
        <v>20</v>
      </c>
      <c r="E69" s="46">
        <v>0.95</v>
      </c>
      <c r="F69" s="46" t="s">
        <v>16</v>
      </c>
      <c r="G69" s="46">
        <v>67</v>
      </c>
      <c r="H69" s="48" t="s">
        <v>29</v>
      </c>
      <c r="I69" s="93">
        <v>336</v>
      </c>
      <c r="J69" s="389" t="s">
        <v>761</v>
      </c>
      <c r="K69" s="309" t="s">
        <v>459</v>
      </c>
      <c r="L69" s="309">
        <v>2700</v>
      </c>
      <c r="M69" s="47">
        <v>3000</v>
      </c>
      <c r="N69" s="115" t="s">
        <v>315</v>
      </c>
      <c r="O69" s="115" t="s">
        <v>310</v>
      </c>
      <c r="P69" s="216" t="s">
        <v>14</v>
      </c>
      <c r="Q69" s="215" t="s">
        <v>164</v>
      </c>
      <c r="R69" s="115" t="s">
        <v>168</v>
      </c>
      <c r="U69" s="186">
        <v>5300</v>
      </c>
      <c r="V69" s="186">
        <f t="shared" si="13"/>
        <v>5830</v>
      </c>
      <c r="W69" s="186">
        <f t="shared" si="14"/>
        <v>7580</v>
      </c>
      <c r="X69" s="186">
        <f t="shared" si="15"/>
        <v>8340</v>
      </c>
      <c r="AB69" s="333">
        <v>1049</v>
      </c>
      <c r="AD69" s="185"/>
    </row>
    <row r="70" spans="1:30" s="49" customFormat="1" ht="15">
      <c r="A70" s="45" t="s">
        <v>526</v>
      </c>
      <c r="B70" s="46">
        <v>160</v>
      </c>
      <c r="C70" s="46">
        <f t="shared" si="0"/>
        <v>25600</v>
      </c>
      <c r="D70" s="47" t="s">
        <v>20</v>
      </c>
      <c r="E70" s="46">
        <v>0.95</v>
      </c>
      <c r="F70" s="46" t="s">
        <v>16</v>
      </c>
      <c r="G70" s="46">
        <v>67</v>
      </c>
      <c r="H70" s="48" t="s">
        <v>29</v>
      </c>
      <c r="I70" s="93">
        <v>432</v>
      </c>
      <c r="J70" s="388" t="s">
        <v>762</v>
      </c>
      <c r="K70" s="309" t="s">
        <v>600</v>
      </c>
      <c r="L70" s="309">
        <v>3200</v>
      </c>
      <c r="M70" s="309">
        <v>3500</v>
      </c>
      <c r="N70" s="115" t="s">
        <v>315</v>
      </c>
      <c r="O70" s="115" t="s">
        <v>310</v>
      </c>
      <c r="P70" s="215" t="s">
        <v>14</v>
      </c>
      <c r="Q70" s="215" t="s">
        <v>164</v>
      </c>
      <c r="R70" s="115" t="s">
        <v>31</v>
      </c>
      <c r="U70" s="186">
        <v>7300</v>
      </c>
      <c r="V70" s="186">
        <f t="shared" si="13"/>
        <v>8030</v>
      </c>
      <c r="W70" s="186">
        <f t="shared" si="14"/>
        <v>10440</v>
      </c>
      <c r="X70" s="186">
        <f t="shared" si="15"/>
        <v>11485</v>
      </c>
      <c r="AB70" s="333"/>
      <c r="AD70" s="185"/>
    </row>
    <row r="71" spans="1:30" s="49" customFormat="1" ht="15">
      <c r="A71" s="45" t="s">
        <v>59</v>
      </c>
      <c r="B71" s="46">
        <v>192</v>
      </c>
      <c r="C71" s="46">
        <f>B71*160</f>
        <v>30720</v>
      </c>
      <c r="D71" s="47" t="s">
        <v>20</v>
      </c>
      <c r="E71" s="46">
        <v>0.95</v>
      </c>
      <c r="F71" s="46" t="s">
        <v>16</v>
      </c>
      <c r="G71" s="46">
        <v>67</v>
      </c>
      <c r="H71" s="48" t="s">
        <v>29</v>
      </c>
      <c r="I71" s="93">
        <v>528</v>
      </c>
      <c r="J71" s="389" t="s">
        <v>763</v>
      </c>
      <c r="K71" s="309" t="s">
        <v>600</v>
      </c>
      <c r="L71" s="309">
        <v>3600</v>
      </c>
      <c r="M71" s="47">
        <v>4150</v>
      </c>
      <c r="N71" s="115" t="s">
        <v>315</v>
      </c>
      <c r="O71" s="115" t="s">
        <v>310</v>
      </c>
      <c r="P71" s="216" t="s">
        <v>14</v>
      </c>
      <c r="Q71" s="215" t="s">
        <v>164</v>
      </c>
      <c r="R71" s="115" t="s">
        <v>168</v>
      </c>
      <c r="U71" s="186">
        <v>7800</v>
      </c>
      <c r="V71" s="186">
        <f t="shared" si="13"/>
        <v>8580</v>
      </c>
      <c r="W71" s="186">
        <f t="shared" si="14"/>
        <v>11155</v>
      </c>
      <c r="X71" s="186">
        <f t="shared" si="15"/>
        <v>12270</v>
      </c>
      <c r="AB71" s="333">
        <v>1050</v>
      </c>
      <c r="AD71" s="185"/>
    </row>
    <row r="72" spans="1:30" s="49" customFormat="1" ht="15">
      <c r="A72" s="45" t="s">
        <v>60</v>
      </c>
      <c r="B72" s="46">
        <v>192</v>
      </c>
      <c r="C72" s="46">
        <f>B72*160</f>
        <v>30720</v>
      </c>
      <c r="D72" s="47" t="s">
        <v>20</v>
      </c>
      <c r="E72" s="46">
        <v>0.95</v>
      </c>
      <c r="F72" s="46" t="s">
        <v>16</v>
      </c>
      <c r="G72" s="46">
        <v>67</v>
      </c>
      <c r="H72" s="48" t="s">
        <v>29</v>
      </c>
      <c r="I72" s="93">
        <v>528</v>
      </c>
      <c r="J72" s="389" t="s">
        <v>764</v>
      </c>
      <c r="K72" s="309" t="s">
        <v>461</v>
      </c>
      <c r="L72" s="309">
        <v>4600</v>
      </c>
      <c r="M72" s="47">
        <v>5000</v>
      </c>
      <c r="N72" s="115" t="s">
        <v>315</v>
      </c>
      <c r="O72" s="115" t="s">
        <v>310</v>
      </c>
      <c r="P72" s="216" t="s">
        <v>14</v>
      </c>
      <c r="Q72" s="215" t="s">
        <v>164</v>
      </c>
      <c r="R72" s="115" t="s">
        <v>168</v>
      </c>
      <c r="U72" s="186">
        <v>10000</v>
      </c>
      <c r="V72" s="186">
        <f t="shared" si="13"/>
        <v>11000</v>
      </c>
      <c r="W72" s="186">
        <f t="shared" si="14"/>
        <v>14300</v>
      </c>
      <c r="X72" s="186">
        <f t="shared" si="15"/>
        <v>15730</v>
      </c>
      <c r="AB72" s="333">
        <v>1051</v>
      </c>
      <c r="AD72" s="185"/>
    </row>
    <row r="73" spans="1:30" s="49" customFormat="1" ht="15">
      <c r="A73" s="45" t="s">
        <v>61</v>
      </c>
      <c r="B73" s="46">
        <v>248</v>
      </c>
      <c r="C73" s="46">
        <f>B73*160</f>
        <v>39680</v>
      </c>
      <c r="D73" s="47" t="s">
        <v>20</v>
      </c>
      <c r="E73" s="46">
        <v>0.95</v>
      </c>
      <c r="F73" s="46" t="s">
        <v>16</v>
      </c>
      <c r="G73" s="46">
        <v>67</v>
      </c>
      <c r="H73" s="48" t="s">
        <v>29</v>
      </c>
      <c r="I73" s="93">
        <v>672</v>
      </c>
      <c r="J73" s="389" t="s">
        <v>765</v>
      </c>
      <c r="K73" s="309" t="s">
        <v>464</v>
      </c>
      <c r="L73" s="309">
        <v>5350</v>
      </c>
      <c r="M73" s="47">
        <v>6000</v>
      </c>
      <c r="N73" s="115" t="s">
        <v>315</v>
      </c>
      <c r="O73" s="115" t="s">
        <v>310</v>
      </c>
      <c r="P73" s="216" t="s">
        <v>14</v>
      </c>
      <c r="Q73" s="215" t="s">
        <v>164</v>
      </c>
      <c r="R73" s="115" t="s">
        <v>168</v>
      </c>
      <c r="U73" s="186">
        <v>10600</v>
      </c>
      <c r="V73" s="186">
        <f t="shared" si="13"/>
        <v>11660</v>
      </c>
      <c r="W73" s="186">
        <f t="shared" si="14"/>
        <v>15160</v>
      </c>
      <c r="X73" s="186">
        <f t="shared" si="15"/>
        <v>16675</v>
      </c>
      <c r="AB73" s="333">
        <v>1052</v>
      </c>
      <c r="AD73" s="185"/>
    </row>
    <row r="74" spans="1:30" s="49" customFormat="1">
      <c r="A74" s="45"/>
      <c r="B74" s="46"/>
      <c r="C74" s="46"/>
      <c r="D74" s="47"/>
      <c r="E74" s="46"/>
      <c r="F74" s="46"/>
      <c r="G74" s="46"/>
      <c r="H74" s="48"/>
      <c r="I74" s="93"/>
      <c r="J74" s="389"/>
      <c r="K74" s="309"/>
      <c r="L74" s="309"/>
      <c r="M74" s="47"/>
      <c r="N74" s="115"/>
      <c r="O74" s="115"/>
      <c r="P74" s="216"/>
      <c r="Q74" s="215"/>
      <c r="R74" s="115"/>
      <c r="U74" s="186"/>
      <c r="V74" s="186"/>
      <c r="W74" s="186"/>
      <c r="X74" s="186"/>
      <c r="AB74" s="333"/>
      <c r="AD74" s="185"/>
    </row>
    <row r="75" spans="1:30" s="49" customFormat="1" ht="15">
      <c r="A75" s="45" t="s">
        <v>548</v>
      </c>
      <c r="B75" s="46">
        <v>144</v>
      </c>
      <c r="C75" s="46">
        <v>23040</v>
      </c>
      <c r="D75" s="47" t="s">
        <v>20</v>
      </c>
      <c r="E75" s="46">
        <v>1</v>
      </c>
      <c r="F75" s="46" t="s">
        <v>7</v>
      </c>
      <c r="G75" s="46">
        <v>67</v>
      </c>
      <c r="H75" s="48" t="s">
        <v>29</v>
      </c>
      <c r="I75" s="93">
        <v>396</v>
      </c>
      <c r="J75" s="389" t="s">
        <v>766</v>
      </c>
      <c r="K75" s="309" t="e">
        <v>#N/A</v>
      </c>
      <c r="L75" s="309" t="e">
        <v>#N/A</v>
      </c>
      <c r="M75" s="309" t="e">
        <v>#N/A</v>
      </c>
      <c r="N75" s="115" t="s">
        <v>315</v>
      </c>
      <c r="O75" s="115" t="s">
        <v>310</v>
      </c>
      <c r="P75" s="216" t="s">
        <v>14</v>
      </c>
      <c r="Q75" s="215" t="s">
        <v>164</v>
      </c>
      <c r="R75" s="115" t="s">
        <v>168</v>
      </c>
      <c r="U75" s="186">
        <v>8100</v>
      </c>
      <c r="V75" s="186">
        <f t="shared" ref="V75" si="16">ROUND(((U75*1.1)/5),0)*5</f>
        <v>8910</v>
      </c>
      <c r="W75" s="186">
        <f t="shared" ref="W75" si="17">ROUND(((V75*1.3)/5),0)*5</f>
        <v>11585</v>
      </c>
      <c r="X75" s="186">
        <f t="shared" ref="X75" si="18">ROUND(((W75*1.1)/5),0)*5</f>
        <v>12745</v>
      </c>
      <c r="AB75" s="333"/>
      <c r="AD75" s="185"/>
    </row>
    <row r="76" spans="1:30" s="49" customFormat="1" ht="15">
      <c r="A76" s="45" t="s">
        <v>549</v>
      </c>
      <c r="B76" s="46">
        <v>372</v>
      </c>
      <c r="C76" s="46">
        <v>59520</v>
      </c>
      <c r="D76" s="47" t="s">
        <v>20</v>
      </c>
      <c r="E76" s="46">
        <v>1</v>
      </c>
      <c r="F76" s="46" t="s">
        <v>7</v>
      </c>
      <c r="G76" s="46">
        <v>67</v>
      </c>
      <c r="H76" s="48" t="s">
        <v>29</v>
      </c>
      <c r="I76" s="93">
        <v>1008</v>
      </c>
      <c r="J76" s="389" t="s">
        <v>767</v>
      </c>
      <c r="K76" s="309" t="e">
        <v>#N/A</v>
      </c>
      <c r="L76" s="309" t="e">
        <v>#N/A</v>
      </c>
      <c r="M76" s="309" t="e">
        <v>#N/A</v>
      </c>
      <c r="N76" s="115" t="s">
        <v>315</v>
      </c>
      <c r="O76" s="115" t="s">
        <v>310</v>
      </c>
      <c r="P76" s="216" t="s">
        <v>14</v>
      </c>
      <c r="Q76" s="215" t="s">
        <v>164</v>
      </c>
      <c r="R76" s="115" t="s">
        <v>168</v>
      </c>
      <c r="U76" s="186">
        <v>16500</v>
      </c>
      <c r="V76" s="186">
        <f t="shared" ref="V76" si="19">ROUND(((U76*1.1)/5),0)*5</f>
        <v>18150</v>
      </c>
      <c r="W76" s="186">
        <f t="shared" ref="W76" si="20">ROUND(((V76*1.3)/5),0)*5</f>
        <v>23595</v>
      </c>
      <c r="X76" s="186">
        <f t="shared" ref="X76" si="21">ROUND(((W76*1.1)/5),0)*5</f>
        <v>25955</v>
      </c>
      <c r="AB76" s="333"/>
      <c r="AD76" s="185"/>
    </row>
    <row r="77" spans="1:30" s="49" customFormat="1">
      <c r="A77" s="45"/>
      <c r="B77" s="46"/>
      <c r="C77" s="46"/>
      <c r="D77" s="47"/>
      <c r="E77" s="46"/>
      <c r="F77" s="46"/>
      <c r="G77" s="46"/>
      <c r="H77" s="48"/>
      <c r="I77" s="93"/>
      <c r="J77" s="50"/>
      <c r="K77" s="46"/>
      <c r="L77" s="46"/>
      <c r="M77" s="47"/>
      <c r="N77" s="115"/>
      <c r="O77" s="115"/>
      <c r="P77" s="216"/>
      <c r="Q77" s="215"/>
      <c r="R77" s="115"/>
      <c r="U77" s="186"/>
      <c r="V77" s="186"/>
      <c r="W77" s="186"/>
      <c r="X77" s="186"/>
      <c r="AB77" s="333"/>
      <c r="AD77" s="185"/>
    </row>
    <row r="78" spans="1:30" s="243" customFormat="1">
      <c r="A78" s="286" t="s">
        <v>241</v>
      </c>
      <c r="B78" s="287">
        <v>32</v>
      </c>
      <c r="C78" s="288">
        <f>B78*140</f>
        <v>4480</v>
      </c>
      <c r="D78" s="289" t="s">
        <v>20</v>
      </c>
      <c r="E78" s="287">
        <v>0.95</v>
      </c>
      <c r="F78" s="290" t="s">
        <v>7</v>
      </c>
      <c r="G78" s="287">
        <v>67</v>
      </c>
      <c r="H78" s="291" t="s">
        <v>29</v>
      </c>
      <c r="I78" s="287">
        <v>84</v>
      </c>
      <c r="J78" s="319" t="s">
        <v>699</v>
      </c>
      <c r="K78" s="313" t="s">
        <v>440</v>
      </c>
      <c r="L78" s="313">
        <v>1000</v>
      </c>
      <c r="M78" s="314">
        <v>1050</v>
      </c>
      <c r="N78" s="293" t="s">
        <v>315</v>
      </c>
      <c r="O78" s="293" t="s">
        <v>310</v>
      </c>
      <c r="P78" s="292" t="s">
        <v>19</v>
      </c>
      <c r="Q78" s="341" t="s">
        <v>238</v>
      </c>
      <c r="R78" s="293" t="s">
        <v>309</v>
      </c>
      <c r="S78" s="294"/>
      <c r="T78" s="294"/>
      <c r="U78" s="186">
        <v>1750</v>
      </c>
      <c r="V78" s="186">
        <f>ROUND(((U78*1.1)/5),0)*5</f>
        <v>1925</v>
      </c>
      <c r="W78" s="186">
        <f>ROUND(((V78*1.3)/5),0)*5</f>
        <v>2505</v>
      </c>
      <c r="X78" s="186">
        <f>ROUND(((W78*1.1)/5),0)*5</f>
        <v>2755</v>
      </c>
      <c r="Y78" s="304"/>
      <c r="Z78" s="304"/>
      <c r="AA78" s="304"/>
      <c r="AB78" s="304">
        <v>9001</v>
      </c>
      <c r="AD78" s="244"/>
    </row>
    <row r="79" spans="1:30" s="49" customFormat="1">
      <c r="A79" s="295" t="s">
        <v>247</v>
      </c>
      <c r="B79" s="288">
        <v>32</v>
      </c>
      <c r="C79" s="288">
        <f>B79*140</f>
        <v>4480</v>
      </c>
      <c r="D79" s="296" t="s">
        <v>20</v>
      </c>
      <c r="E79" s="288">
        <v>0.95</v>
      </c>
      <c r="F79" s="288" t="s">
        <v>7</v>
      </c>
      <c r="G79" s="288">
        <v>67</v>
      </c>
      <c r="H79" s="291" t="s">
        <v>29</v>
      </c>
      <c r="I79" s="288">
        <v>84</v>
      </c>
      <c r="J79" s="319" t="s">
        <v>700</v>
      </c>
      <c r="K79" s="313" t="s">
        <v>440</v>
      </c>
      <c r="L79" s="315">
        <v>1050</v>
      </c>
      <c r="M79" s="316">
        <v>1100</v>
      </c>
      <c r="N79" s="298" t="s">
        <v>315</v>
      </c>
      <c r="O79" s="298" t="s">
        <v>310</v>
      </c>
      <c r="P79" s="297" t="s">
        <v>19</v>
      </c>
      <c r="Q79" s="342" t="s">
        <v>238</v>
      </c>
      <c r="R79" s="298" t="s">
        <v>309</v>
      </c>
      <c r="S79" s="300"/>
      <c r="T79" s="300"/>
      <c r="U79" s="186">
        <v>1750</v>
      </c>
      <c r="V79" s="186">
        <f>ROUND(((U79*1.1)/5),0)*5</f>
        <v>1925</v>
      </c>
      <c r="W79" s="186">
        <f>ROUND(((V79*1.3)/5),0)*5</f>
        <v>2505</v>
      </c>
      <c r="X79" s="186">
        <f>ROUND(((W79*1.1)/5),0)*5</f>
        <v>2755</v>
      </c>
      <c r="Y79" s="305"/>
      <c r="Z79" s="305"/>
      <c r="AA79" s="305"/>
      <c r="AB79" s="305">
        <v>9002</v>
      </c>
      <c r="AD79" s="185"/>
    </row>
    <row r="80" spans="1:30" s="49" customFormat="1">
      <c r="A80" s="295" t="s">
        <v>242</v>
      </c>
      <c r="B80" s="288">
        <v>48</v>
      </c>
      <c r="C80" s="288">
        <f>B80*140</f>
        <v>6720</v>
      </c>
      <c r="D80" s="296" t="s">
        <v>20</v>
      </c>
      <c r="E80" s="288">
        <v>0.95</v>
      </c>
      <c r="F80" s="288" t="s">
        <v>7</v>
      </c>
      <c r="G80" s="288">
        <v>67</v>
      </c>
      <c r="H80" s="291" t="s">
        <v>29</v>
      </c>
      <c r="I80" s="288">
        <v>132</v>
      </c>
      <c r="J80" s="319" t="s">
        <v>701</v>
      </c>
      <c r="K80" s="313" t="s">
        <v>444</v>
      </c>
      <c r="L80" s="315">
        <v>1200</v>
      </c>
      <c r="M80" s="316">
        <v>1300</v>
      </c>
      <c r="N80" s="298" t="s">
        <v>315</v>
      </c>
      <c r="O80" s="298" t="s">
        <v>310</v>
      </c>
      <c r="P80" s="297" t="s">
        <v>19</v>
      </c>
      <c r="Q80" s="342" t="s">
        <v>238</v>
      </c>
      <c r="R80" s="298" t="s">
        <v>309</v>
      </c>
      <c r="S80" s="300"/>
      <c r="T80" s="300"/>
      <c r="U80" s="186">
        <v>1950</v>
      </c>
      <c r="V80" s="186">
        <f t="shared" ref="V80:V89" si="22">ROUND(((U80*1.1)/5),0)*5</f>
        <v>2145</v>
      </c>
      <c r="W80" s="186">
        <f t="shared" ref="W80:W89" si="23">ROUND(((V80*1.3)/5),0)*5</f>
        <v>2790</v>
      </c>
      <c r="X80" s="186">
        <f t="shared" ref="X80:X89" si="24">ROUND(((W80*1.1)/5),0)*5</f>
        <v>3070</v>
      </c>
      <c r="Y80" s="300"/>
      <c r="Z80" s="300"/>
      <c r="AA80" s="300"/>
      <c r="AB80" s="334">
        <v>9007</v>
      </c>
      <c r="AD80" s="185"/>
    </row>
    <row r="81" spans="1:30" s="49" customFormat="1">
      <c r="A81" s="295" t="s">
        <v>248</v>
      </c>
      <c r="B81" s="288">
        <v>48</v>
      </c>
      <c r="C81" s="288">
        <f t="shared" ref="C81:C148" si="25">B81*140</f>
        <v>6720</v>
      </c>
      <c r="D81" s="296" t="s">
        <v>20</v>
      </c>
      <c r="E81" s="288">
        <v>0.95</v>
      </c>
      <c r="F81" s="288" t="s">
        <v>7</v>
      </c>
      <c r="G81" s="288">
        <v>67</v>
      </c>
      <c r="H81" s="291" t="s">
        <v>29</v>
      </c>
      <c r="I81" s="288">
        <v>132</v>
      </c>
      <c r="J81" s="319" t="s">
        <v>702</v>
      </c>
      <c r="K81" s="313" t="s">
        <v>444</v>
      </c>
      <c r="L81" s="315">
        <v>1250</v>
      </c>
      <c r="M81" s="316">
        <v>1350</v>
      </c>
      <c r="N81" s="298" t="s">
        <v>315</v>
      </c>
      <c r="O81" s="298" t="s">
        <v>310</v>
      </c>
      <c r="P81" s="297" t="s">
        <v>19</v>
      </c>
      <c r="Q81" s="342" t="s">
        <v>238</v>
      </c>
      <c r="R81" s="298" t="s">
        <v>309</v>
      </c>
      <c r="S81" s="300"/>
      <c r="T81" s="300"/>
      <c r="U81" s="186">
        <v>1950</v>
      </c>
      <c r="V81" s="186">
        <f t="shared" si="22"/>
        <v>2145</v>
      </c>
      <c r="W81" s="186">
        <f t="shared" si="23"/>
        <v>2790</v>
      </c>
      <c r="X81" s="186">
        <f t="shared" si="24"/>
        <v>3070</v>
      </c>
      <c r="Y81" s="300"/>
      <c r="Z81" s="300"/>
      <c r="AA81" s="300"/>
      <c r="AB81" s="334">
        <v>9008</v>
      </c>
      <c r="AD81" s="185"/>
    </row>
    <row r="82" spans="1:30" s="49" customFormat="1">
      <c r="A82" s="295" t="s">
        <v>243</v>
      </c>
      <c r="B82" s="288">
        <v>62</v>
      </c>
      <c r="C82" s="288">
        <f t="shared" si="25"/>
        <v>8680</v>
      </c>
      <c r="D82" s="296" t="s">
        <v>20</v>
      </c>
      <c r="E82" s="288">
        <v>0.95</v>
      </c>
      <c r="F82" s="288" t="s">
        <v>7</v>
      </c>
      <c r="G82" s="288">
        <v>67</v>
      </c>
      <c r="H82" s="291" t="s">
        <v>29</v>
      </c>
      <c r="I82" s="288">
        <v>168</v>
      </c>
      <c r="J82" s="319" t="s">
        <v>703</v>
      </c>
      <c r="K82" s="313" t="s">
        <v>441</v>
      </c>
      <c r="L82" s="315">
        <v>1300</v>
      </c>
      <c r="M82" s="316">
        <v>1400</v>
      </c>
      <c r="N82" s="298" t="s">
        <v>315</v>
      </c>
      <c r="O82" s="298" t="s">
        <v>310</v>
      </c>
      <c r="P82" s="297" t="s">
        <v>19</v>
      </c>
      <c r="Q82" s="342" t="s">
        <v>238</v>
      </c>
      <c r="R82" s="298" t="s">
        <v>309</v>
      </c>
      <c r="S82" s="300"/>
      <c r="T82" s="300"/>
      <c r="U82" s="186">
        <v>2250</v>
      </c>
      <c r="V82" s="186">
        <f t="shared" si="22"/>
        <v>2475</v>
      </c>
      <c r="W82" s="186">
        <f t="shared" si="23"/>
        <v>3220</v>
      </c>
      <c r="X82" s="186">
        <f t="shared" si="24"/>
        <v>3540</v>
      </c>
      <c r="Y82" s="300"/>
      <c r="Z82" s="300"/>
      <c r="AA82" s="300"/>
      <c r="AB82" s="334">
        <v>9013</v>
      </c>
      <c r="AD82" s="185"/>
    </row>
    <row r="83" spans="1:30" s="49" customFormat="1">
      <c r="A83" s="295" t="s">
        <v>249</v>
      </c>
      <c r="B83" s="288">
        <v>62</v>
      </c>
      <c r="C83" s="288">
        <f t="shared" si="25"/>
        <v>8680</v>
      </c>
      <c r="D83" s="296" t="s">
        <v>20</v>
      </c>
      <c r="E83" s="288">
        <v>0.95</v>
      </c>
      <c r="F83" s="288" t="s">
        <v>7</v>
      </c>
      <c r="G83" s="288">
        <v>67</v>
      </c>
      <c r="H83" s="291" t="s">
        <v>29</v>
      </c>
      <c r="I83" s="288">
        <v>168</v>
      </c>
      <c r="J83" s="319" t="s">
        <v>704</v>
      </c>
      <c r="K83" s="313" t="s">
        <v>441</v>
      </c>
      <c r="L83" s="315">
        <v>1350</v>
      </c>
      <c r="M83" s="316">
        <v>1450</v>
      </c>
      <c r="N83" s="298" t="s">
        <v>315</v>
      </c>
      <c r="O83" s="298" t="s">
        <v>310</v>
      </c>
      <c r="P83" s="297" t="s">
        <v>19</v>
      </c>
      <c r="Q83" s="342" t="s">
        <v>238</v>
      </c>
      <c r="R83" s="298" t="s">
        <v>309</v>
      </c>
      <c r="S83" s="300"/>
      <c r="T83" s="300"/>
      <c r="U83" s="186">
        <v>2250</v>
      </c>
      <c r="V83" s="186">
        <f t="shared" si="22"/>
        <v>2475</v>
      </c>
      <c r="W83" s="186">
        <f t="shared" si="23"/>
        <v>3220</v>
      </c>
      <c r="X83" s="186">
        <f t="shared" si="24"/>
        <v>3540</v>
      </c>
      <c r="Y83" s="300"/>
      <c r="Z83" s="300"/>
      <c r="AA83" s="300"/>
      <c r="AB83" s="334">
        <v>9014</v>
      </c>
      <c r="AD83" s="185"/>
    </row>
    <row r="84" spans="1:30" s="49" customFormat="1">
      <c r="A84" s="295" t="s">
        <v>244</v>
      </c>
      <c r="B84" s="288">
        <v>80</v>
      </c>
      <c r="C84" s="288">
        <f t="shared" si="25"/>
        <v>11200</v>
      </c>
      <c r="D84" s="296" t="s">
        <v>20</v>
      </c>
      <c r="E84" s="288">
        <v>0.95</v>
      </c>
      <c r="F84" s="288" t="s">
        <v>7</v>
      </c>
      <c r="G84" s="288">
        <v>67</v>
      </c>
      <c r="H84" s="291" t="s">
        <v>29</v>
      </c>
      <c r="I84" s="288">
        <v>216</v>
      </c>
      <c r="J84" s="319" t="s">
        <v>705</v>
      </c>
      <c r="K84" s="313" t="s">
        <v>439</v>
      </c>
      <c r="L84" s="315">
        <v>1650</v>
      </c>
      <c r="M84" s="296">
        <v>1750</v>
      </c>
      <c r="N84" s="298" t="s">
        <v>315</v>
      </c>
      <c r="O84" s="298" t="s">
        <v>310</v>
      </c>
      <c r="P84" s="297" t="s">
        <v>19</v>
      </c>
      <c r="Q84" s="342" t="s">
        <v>238</v>
      </c>
      <c r="R84" s="298" t="s">
        <v>309</v>
      </c>
      <c r="S84" s="300"/>
      <c r="T84" s="300"/>
      <c r="U84" s="186">
        <v>3400</v>
      </c>
      <c r="V84" s="186">
        <f t="shared" si="22"/>
        <v>3740</v>
      </c>
      <c r="W84" s="186">
        <f t="shared" si="23"/>
        <v>4860</v>
      </c>
      <c r="X84" s="186">
        <f t="shared" si="24"/>
        <v>5345</v>
      </c>
      <c r="Y84" s="300"/>
      <c r="Z84" s="300"/>
      <c r="AA84" s="300"/>
      <c r="AB84" s="334">
        <v>9019</v>
      </c>
      <c r="AD84" s="185"/>
    </row>
    <row r="85" spans="1:30" s="49" customFormat="1">
      <c r="A85" s="295" t="s">
        <v>250</v>
      </c>
      <c r="B85" s="288">
        <v>80</v>
      </c>
      <c r="C85" s="288">
        <f t="shared" si="25"/>
        <v>11200</v>
      </c>
      <c r="D85" s="296" t="s">
        <v>20</v>
      </c>
      <c r="E85" s="288">
        <v>0.95</v>
      </c>
      <c r="F85" s="288" t="s">
        <v>7</v>
      </c>
      <c r="G85" s="288">
        <v>67</v>
      </c>
      <c r="H85" s="291" t="s">
        <v>29</v>
      </c>
      <c r="I85" s="288">
        <v>216</v>
      </c>
      <c r="J85" s="319" t="s">
        <v>706</v>
      </c>
      <c r="K85" s="313" t="s">
        <v>439</v>
      </c>
      <c r="L85" s="315">
        <v>1750</v>
      </c>
      <c r="M85" s="296">
        <v>1850</v>
      </c>
      <c r="N85" s="298" t="s">
        <v>315</v>
      </c>
      <c r="O85" s="298" t="s">
        <v>310</v>
      </c>
      <c r="P85" s="297" t="s">
        <v>19</v>
      </c>
      <c r="Q85" s="342" t="s">
        <v>238</v>
      </c>
      <c r="R85" s="298" t="s">
        <v>309</v>
      </c>
      <c r="S85" s="300"/>
      <c r="T85" s="300"/>
      <c r="U85" s="186">
        <v>3400</v>
      </c>
      <c r="V85" s="186">
        <f t="shared" si="22"/>
        <v>3740</v>
      </c>
      <c r="W85" s="186">
        <f t="shared" si="23"/>
        <v>4860</v>
      </c>
      <c r="X85" s="186">
        <f t="shared" si="24"/>
        <v>5345</v>
      </c>
      <c r="Y85" s="300"/>
      <c r="Z85" s="300"/>
      <c r="AA85" s="300"/>
      <c r="AB85" s="334">
        <v>9020</v>
      </c>
      <c r="AD85" s="185"/>
    </row>
    <row r="86" spans="1:30" s="49" customFormat="1">
      <c r="A86" s="295" t="s">
        <v>245</v>
      </c>
      <c r="B86" s="288">
        <v>96</v>
      </c>
      <c r="C86" s="288">
        <f t="shared" si="25"/>
        <v>13440</v>
      </c>
      <c r="D86" s="296" t="s">
        <v>20</v>
      </c>
      <c r="E86" s="288">
        <v>0.95</v>
      </c>
      <c r="F86" s="288" t="s">
        <v>7</v>
      </c>
      <c r="G86" s="288">
        <v>67</v>
      </c>
      <c r="H86" s="291" t="s">
        <v>29</v>
      </c>
      <c r="I86" s="288">
        <v>264</v>
      </c>
      <c r="J86" s="319" t="s">
        <v>707</v>
      </c>
      <c r="K86" s="313" t="s">
        <v>445</v>
      </c>
      <c r="L86" s="315">
        <v>1900</v>
      </c>
      <c r="M86" s="316">
        <v>2050</v>
      </c>
      <c r="N86" s="298" t="s">
        <v>315</v>
      </c>
      <c r="O86" s="298" t="s">
        <v>310</v>
      </c>
      <c r="P86" s="297" t="s">
        <v>19</v>
      </c>
      <c r="Q86" s="342" t="s">
        <v>238</v>
      </c>
      <c r="R86" s="298" t="s">
        <v>309</v>
      </c>
      <c r="S86" s="300"/>
      <c r="T86" s="300"/>
      <c r="U86" s="186">
        <v>3600</v>
      </c>
      <c r="V86" s="186">
        <f t="shared" si="22"/>
        <v>3960</v>
      </c>
      <c r="W86" s="186">
        <f t="shared" si="23"/>
        <v>5150</v>
      </c>
      <c r="X86" s="186">
        <f t="shared" si="24"/>
        <v>5665</v>
      </c>
      <c r="Y86" s="305"/>
      <c r="Z86" s="305"/>
      <c r="AA86" s="300"/>
      <c r="AB86" s="334">
        <v>9029</v>
      </c>
      <c r="AD86" s="185"/>
    </row>
    <row r="87" spans="1:30" s="49" customFormat="1">
      <c r="A87" s="295" t="s">
        <v>251</v>
      </c>
      <c r="B87" s="288">
        <v>96</v>
      </c>
      <c r="C87" s="288">
        <f t="shared" si="25"/>
        <v>13440</v>
      </c>
      <c r="D87" s="296" t="s">
        <v>20</v>
      </c>
      <c r="E87" s="288">
        <v>0.95</v>
      </c>
      <c r="F87" s="288" t="s">
        <v>7</v>
      </c>
      <c r="G87" s="288">
        <v>67</v>
      </c>
      <c r="H87" s="291" t="s">
        <v>29</v>
      </c>
      <c r="I87" s="288">
        <v>264</v>
      </c>
      <c r="J87" s="319" t="s">
        <v>708</v>
      </c>
      <c r="K87" s="313" t="s">
        <v>445</v>
      </c>
      <c r="L87" s="315">
        <v>1950</v>
      </c>
      <c r="M87" s="316">
        <v>2050</v>
      </c>
      <c r="N87" s="298" t="s">
        <v>315</v>
      </c>
      <c r="O87" s="298" t="s">
        <v>310</v>
      </c>
      <c r="P87" s="297" t="s">
        <v>19</v>
      </c>
      <c r="Q87" s="342" t="s">
        <v>238</v>
      </c>
      <c r="R87" s="298" t="s">
        <v>309</v>
      </c>
      <c r="S87" s="300"/>
      <c r="T87" s="300"/>
      <c r="U87" s="186">
        <v>3600</v>
      </c>
      <c r="V87" s="186">
        <f t="shared" si="22"/>
        <v>3960</v>
      </c>
      <c r="W87" s="186">
        <f t="shared" si="23"/>
        <v>5150</v>
      </c>
      <c r="X87" s="186">
        <f t="shared" si="24"/>
        <v>5665</v>
      </c>
      <c r="Y87" s="305"/>
      <c r="Z87" s="305"/>
      <c r="AA87" s="300"/>
      <c r="AB87" s="334">
        <v>9030</v>
      </c>
      <c r="AD87" s="185"/>
    </row>
    <row r="88" spans="1:30" s="49" customFormat="1">
      <c r="A88" s="295" t="s">
        <v>246</v>
      </c>
      <c r="B88" s="288">
        <v>124</v>
      </c>
      <c r="C88" s="288">
        <f t="shared" si="25"/>
        <v>17360</v>
      </c>
      <c r="D88" s="296" t="s">
        <v>20</v>
      </c>
      <c r="E88" s="288">
        <v>0.95</v>
      </c>
      <c r="F88" s="288" t="s">
        <v>7</v>
      </c>
      <c r="G88" s="288">
        <v>67</v>
      </c>
      <c r="H88" s="291" t="s">
        <v>29</v>
      </c>
      <c r="I88" s="288">
        <v>336</v>
      </c>
      <c r="J88" s="319" t="s">
        <v>709</v>
      </c>
      <c r="K88" s="313" t="s">
        <v>446</v>
      </c>
      <c r="L88" s="302">
        <v>2300</v>
      </c>
      <c r="M88" s="296">
        <v>2500</v>
      </c>
      <c r="N88" s="298" t="s">
        <v>315</v>
      </c>
      <c r="O88" s="298" t="s">
        <v>310</v>
      </c>
      <c r="P88" s="297" t="s">
        <v>19</v>
      </c>
      <c r="Q88" s="342" t="s">
        <v>238</v>
      </c>
      <c r="R88" s="298" t="s">
        <v>309</v>
      </c>
      <c r="S88" s="300"/>
      <c r="T88" s="300"/>
      <c r="U88" s="186">
        <v>4350</v>
      </c>
      <c r="V88" s="186">
        <f t="shared" si="22"/>
        <v>4785</v>
      </c>
      <c r="W88" s="186">
        <f t="shared" si="23"/>
        <v>6220</v>
      </c>
      <c r="X88" s="186">
        <f t="shared" si="24"/>
        <v>6840</v>
      </c>
      <c r="Y88" s="300"/>
      <c r="Z88" s="300"/>
      <c r="AA88" s="300"/>
      <c r="AB88" s="334">
        <v>9035</v>
      </c>
      <c r="AD88" s="185"/>
    </row>
    <row r="89" spans="1:30" s="49" customFormat="1">
      <c r="A89" s="295" t="s">
        <v>252</v>
      </c>
      <c r="B89" s="288">
        <v>124</v>
      </c>
      <c r="C89" s="288">
        <f t="shared" si="25"/>
        <v>17360</v>
      </c>
      <c r="D89" s="296" t="s">
        <v>20</v>
      </c>
      <c r="E89" s="288">
        <v>0.95</v>
      </c>
      <c r="F89" s="288" t="s">
        <v>7</v>
      </c>
      <c r="G89" s="288">
        <v>67</v>
      </c>
      <c r="H89" s="291" t="s">
        <v>29</v>
      </c>
      <c r="I89" s="288">
        <v>336</v>
      </c>
      <c r="J89" s="319" t="s">
        <v>710</v>
      </c>
      <c r="K89" s="313" t="s">
        <v>446</v>
      </c>
      <c r="L89" s="315">
        <v>2350</v>
      </c>
      <c r="M89" s="296">
        <v>2500</v>
      </c>
      <c r="N89" s="298" t="s">
        <v>315</v>
      </c>
      <c r="O89" s="298" t="s">
        <v>310</v>
      </c>
      <c r="P89" s="297" t="s">
        <v>19</v>
      </c>
      <c r="Q89" s="342" t="s">
        <v>238</v>
      </c>
      <c r="R89" s="298" t="s">
        <v>309</v>
      </c>
      <c r="S89" s="300"/>
      <c r="T89" s="300"/>
      <c r="U89" s="186">
        <v>4350</v>
      </c>
      <c r="V89" s="186">
        <f t="shared" si="22"/>
        <v>4785</v>
      </c>
      <c r="W89" s="186">
        <f t="shared" si="23"/>
        <v>6220</v>
      </c>
      <c r="X89" s="186">
        <f t="shared" si="24"/>
        <v>6840</v>
      </c>
      <c r="Y89" s="300"/>
      <c r="Z89" s="300"/>
      <c r="AA89" s="300"/>
      <c r="AB89" s="334">
        <v>9036</v>
      </c>
      <c r="AD89" s="185"/>
    </row>
    <row r="90" spans="1:30" s="49" customFormat="1">
      <c r="A90" s="295"/>
      <c r="B90" s="288"/>
      <c r="C90" s="288"/>
      <c r="D90" s="296"/>
      <c r="E90" s="288"/>
      <c r="F90" s="288"/>
      <c r="G90" s="288"/>
      <c r="H90" s="291"/>
      <c r="I90" s="288"/>
      <c r="J90" s="319"/>
      <c r="K90" s="315"/>
      <c r="L90" s="315"/>
      <c r="M90" s="296"/>
      <c r="N90" s="298"/>
      <c r="O90" s="298"/>
      <c r="P90" s="297"/>
      <c r="Q90" s="342"/>
      <c r="R90" s="298"/>
      <c r="S90" s="300"/>
      <c r="T90" s="300"/>
      <c r="U90" s="186"/>
      <c r="V90" s="186"/>
      <c r="W90" s="186"/>
      <c r="X90" s="186"/>
      <c r="Y90" s="300"/>
      <c r="Z90" s="300"/>
      <c r="AA90" s="300"/>
      <c r="AB90" s="334"/>
      <c r="AD90" s="185"/>
    </row>
    <row r="91" spans="1:30" s="49" customFormat="1">
      <c r="A91" s="295" t="s">
        <v>253</v>
      </c>
      <c r="B91" s="288">
        <v>64</v>
      </c>
      <c r="C91" s="288">
        <f t="shared" si="25"/>
        <v>8960</v>
      </c>
      <c r="D91" s="296" t="s">
        <v>20</v>
      </c>
      <c r="E91" s="288">
        <v>0.95</v>
      </c>
      <c r="F91" s="288" t="s">
        <v>7</v>
      </c>
      <c r="G91" s="288">
        <v>67</v>
      </c>
      <c r="H91" s="291" t="s">
        <v>29</v>
      </c>
      <c r="I91" s="288">
        <v>168</v>
      </c>
      <c r="J91" s="319" t="s">
        <v>711</v>
      </c>
      <c r="K91" s="315" t="s">
        <v>527</v>
      </c>
      <c r="L91" s="315">
        <v>1950</v>
      </c>
      <c r="M91" s="296">
        <v>2150</v>
      </c>
      <c r="N91" s="298" t="s">
        <v>315</v>
      </c>
      <c r="O91" s="298" t="s">
        <v>310</v>
      </c>
      <c r="P91" s="297" t="s">
        <v>19</v>
      </c>
      <c r="Q91" s="342" t="s">
        <v>238</v>
      </c>
      <c r="R91" s="298" t="s">
        <v>309</v>
      </c>
      <c r="S91" s="300"/>
      <c r="T91" s="300"/>
      <c r="U91" s="186">
        <v>3500</v>
      </c>
      <c r="V91" s="186">
        <f t="shared" ref="V91:V106" si="26">ROUND(((U91*1.1)/5),0)*5</f>
        <v>3850</v>
      </c>
      <c r="W91" s="186">
        <f t="shared" ref="W91:W106" si="27">ROUND(((V91*1.3)/5),0)*5</f>
        <v>5005</v>
      </c>
      <c r="X91" s="186">
        <f t="shared" ref="X91:X106" si="28">ROUND(((W91*1.1)/5),0)*5</f>
        <v>5505</v>
      </c>
      <c r="Y91" s="300"/>
      <c r="Z91" s="300"/>
      <c r="AA91" s="300"/>
      <c r="AB91" s="334">
        <v>9003</v>
      </c>
      <c r="AD91" s="185"/>
    </row>
    <row r="92" spans="1:30" s="49" customFormat="1">
      <c r="A92" s="295" t="s">
        <v>259</v>
      </c>
      <c r="B92" s="288">
        <v>64</v>
      </c>
      <c r="C92" s="288">
        <f t="shared" si="25"/>
        <v>8960</v>
      </c>
      <c r="D92" s="296" t="s">
        <v>20</v>
      </c>
      <c r="E92" s="288">
        <v>0.95</v>
      </c>
      <c r="F92" s="288" t="s">
        <v>7</v>
      </c>
      <c r="G92" s="288">
        <v>67</v>
      </c>
      <c r="H92" s="291" t="s">
        <v>29</v>
      </c>
      <c r="I92" s="288">
        <v>168</v>
      </c>
      <c r="J92" s="319" t="s">
        <v>712</v>
      </c>
      <c r="K92" s="315" t="s">
        <v>458</v>
      </c>
      <c r="L92" s="315">
        <v>1850</v>
      </c>
      <c r="M92" s="296">
        <v>1950</v>
      </c>
      <c r="N92" s="298" t="s">
        <v>315</v>
      </c>
      <c r="O92" s="298" t="s">
        <v>310</v>
      </c>
      <c r="P92" s="297" t="s">
        <v>19</v>
      </c>
      <c r="Q92" s="342" t="s">
        <v>238</v>
      </c>
      <c r="R92" s="298" t="s">
        <v>309</v>
      </c>
      <c r="S92" s="300"/>
      <c r="T92" s="300"/>
      <c r="U92" s="186">
        <v>3500</v>
      </c>
      <c r="V92" s="186">
        <f t="shared" si="26"/>
        <v>3850</v>
      </c>
      <c r="W92" s="186">
        <f t="shared" si="27"/>
        <v>5005</v>
      </c>
      <c r="X92" s="186">
        <f t="shared" si="28"/>
        <v>5505</v>
      </c>
      <c r="Y92" s="300"/>
      <c r="Z92" s="300"/>
      <c r="AA92" s="300"/>
      <c r="AB92" s="334">
        <v>9004</v>
      </c>
      <c r="AD92" s="185"/>
    </row>
    <row r="93" spans="1:30" s="49" customFormat="1">
      <c r="A93" s="295" t="s">
        <v>265</v>
      </c>
      <c r="B93" s="288">
        <v>64</v>
      </c>
      <c r="C93" s="288">
        <f t="shared" si="25"/>
        <v>8960</v>
      </c>
      <c r="D93" s="296" t="s">
        <v>20</v>
      </c>
      <c r="E93" s="288">
        <v>0.95</v>
      </c>
      <c r="F93" s="288" t="s">
        <v>16</v>
      </c>
      <c r="G93" s="288">
        <v>67</v>
      </c>
      <c r="H93" s="291" t="s">
        <v>29</v>
      </c>
      <c r="I93" s="288">
        <v>168</v>
      </c>
      <c r="J93" s="319" t="s">
        <v>713</v>
      </c>
      <c r="K93" s="315" t="s">
        <v>448</v>
      </c>
      <c r="L93" s="302">
        <v>1950</v>
      </c>
      <c r="M93" s="296">
        <v>2000</v>
      </c>
      <c r="N93" s="298" t="s">
        <v>315</v>
      </c>
      <c r="O93" s="298" t="s">
        <v>310</v>
      </c>
      <c r="P93" s="297" t="s">
        <v>19</v>
      </c>
      <c r="Q93" s="342" t="s">
        <v>238</v>
      </c>
      <c r="R93" s="298" t="s">
        <v>309</v>
      </c>
      <c r="S93" s="300"/>
      <c r="T93" s="300"/>
      <c r="U93" s="186">
        <v>3500</v>
      </c>
      <c r="V93" s="186">
        <f t="shared" si="26"/>
        <v>3850</v>
      </c>
      <c r="W93" s="186">
        <f t="shared" si="27"/>
        <v>5005</v>
      </c>
      <c r="X93" s="186">
        <f t="shared" si="28"/>
        <v>5505</v>
      </c>
      <c r="Y93" s="300"/>
      <c r="Z93" s="300"/>
      <c r="AA93" s="300"/>
      <c r="AB93" s="334">
        <v>9006</v>
      </c>
      <c r="AD93" s="185"/>
    </row>
    <row r="94" spans="1:30" s="49" customFormat="1">
      <c r="A94" s="295" t="s">
        <v>271</v>
      </c>
      <c r="B94" s="288">
        <v>64</v>
      </c>
      <c r="C94" s="288">
        <f t="shared" si="25"/>
        <v>8960</v>
      </c>
      <c r="D94" s="296" t="s">
        <v>20</v>
      </c>
      <c r="E94" s="288">
        <v>0.95</v>
      </c>
      <c r="F94" s="288" t="s">
        <v>16</v>
      </c>
      <c r="G94" s="288">
        <v>67</v>
      </c>
      <c r="H94" s="291" t="s">
        <v>29</v>
      </c>
      <c r="I94" s="288">
        <v>168</v>
      </c>
      <c r="J94" s="319" t="s">
        <v>714</v>
      </c>
      <c r="K94" s="315" t="s">
        <v>438</v>
      </c>
      <c r="L94" s="315">
        <v>1850</v>
      </c>
      <c r="M94" s="296">
        <v>1950</v>
      </c>
      <c r="N94" s="298" t="s">
        <v>315</v>
      </c>
      <c r="O94" s="298" t="s">
        <v>310</v>
      </c>
      <c r="P94" s="297" t="s">
        <v>19</v>
      </c>
      <c r="Q94" s="342" t="s">
        <v>238</v>
      </c>
      <c r="R94" s="298" t="s">
        <v>309</v>
      </c>
      <c r="S94" s="300"/>
      <c r="T94" s="300"/>
      <c r="U94" s="186">
        <v>3500</v>
      </c>
      <c r="V94" s="186">
        <f t="shared" si="26"/>
        <v>3850</v>
      </c>
      <c r="W94" s="186">
        <f t="shared" si="27"/>
        <v>5005</v>
      </c>
      <c r="X94" s="186">
        <f t="shared" si="28"/>
        <v>5505</v>
      </c>
      <c r="Y94" s="300"/>
      <c r="Z94" s="300"/>
      <c r="AA94" s="300"/>
      <c r="AB94" s="334">
        <v>9005</v>
      </c>
      <c r="AD94" s="185"/>
    </row>
    <row r="95" spans="1:30" s="49" customFormat="1">
      <c r="A95" s="295" t="s">
        <v>254</v>
      </c>
      <c r="B95" s="288">
        <v>96</v>
      </c>
      <c r="C95" s="288">
        <f t="shared" si="25"/>
        <v>13440</v>
      </c>
      <c r="D95" s="296" t="s">
        <v>20</v>
      </c>
      <c r="E95" s="288">
        <v>0.95</v>
      </c>
      <c r="F95" s="288" t="s">
        <v>7</v>
      </c>
      <c r="G95" s="288">
        <v>67</v>
      </c>
      <c r="H95" s="291" t="s">
        <v>29</v>
      </c>
      <c r="I95" s="288">
        <v>264</v>
      </c>
      <c r="J95" s="319" t="s">
        <v>715</v>
      </c>
      <c r="K95" s="315" t="s">
        <v>450</v>
      </c>
      <c r="L95" s="315">
        <v>2150</v>
      </c>
      <c r="M95" s="296">
        <v>2350</v>
      </c>
      <c r="N95" s="298" t="s">
        <v>315</v>
      </c>
      <c r="O95" s="298" t="s">
        <v>310</v>
      </c>
      <c r="P95" s="297" t="s">
        <v>19</v>
      </c>
      <c r="Q95" s="342" t="s">
        <v>238</v>
      </c>
      <c r="R95" s="298" t="s">
        <v>309</v>
      </c>
      <c r="S95" s="300"/>
      <c r="T95" s="300"/>
      <c r="U95" s="186">
        <v>3900</v>
      </c>
      <c r="V95" s="186">
        <f t="shared" si="26"/>
        <v>4290</v>
      </c>
      <c r="W95" s="186">
        <f t="shared" si="27"/>
        <v>5575</v>
      </c>
      <c r="X95" s="186">
        <f t="shared" si="28"/>
        <v>6135</v>
      </c>
      <c r="Y95" s="300"/>
      <c r="Z95" s="300"/>
      <c r="AA95" s="300"/>
      <c r="AB95" s="334">
        <v>9009</v>
      </c>
      <c r="AD95" s="185"/>
    </row>
    <row r="96" spans="1:30" s="49" customFormat="1">
      <c r="A96" s="295" t="s">
        <v>260</v>
      </c>
      <c r="B96" s="288">
        <v>96</v>
      </c>
      <c r="C96" s="288">
        <f t="shared" si="25"/>
        <v>13440</v>
      </c>
      <c r="D96" s="296" t="s">
        <v>20</v>
      </c>
      <c r="E96" s="288">
        <v>0.95</v>
      </c>
      <c r="F96" s="288" t="s">
        <v>7</v>
      </c>
      <c r="G96" s="288">
        <v>67</v>
      </c>
      <c r="H96" s="291" t="s">
        <v>29</v>
      </c>
      <c r="I96" s="288">
        <v>264</v>
      </c>
      <c r="J96" s="319" t="s">
        <v>716</v>
      </c>
      <c r="K96" s="315" t="s">
        <v>458</v>
      </c>
      <c r="L96" s="315">
        <v>2150</v>
      </c>
      <c r="M96" s="296">
        <v>2350</v>
      </c>
      <c r="N96" s="298" t="s">
        <v>315</v>
      </c>
      <c r="O96" s="298" t="s">
        <v>310</v>
      </c>
      <c r="P96" s="297" t="s">
        <v>19</v>
      </c>
      <c r="Q96" s="342" t="s">
        <v>238</v>
      </c>
      <c r="R96" s="298" t="s">
        <v>309</v>
      </c>
      <c r="S96" s="300"/>
      <c r="T96" s="300"/>
      <c r="U96" s="186">
        <v>3900</v>
      </c>
      <c r="V96" s="186">
        <f t="shared" si="26"/>
        <v>4290</v>
      </c>
      <c r="W96" s="186">
        <f t="shared" si="27"/>
        <v>5575</v>
      </c>
      <c r="X96" s="186">
        <f t="shared" si="28"/>
        <v>6135</v>
      </c>
      <c r="Y96" s="300"/>
      <c r="Z96" s="300"/>
      <c r="AA96" s="300"/>
      <c r="AB96" s="334">
        <v>9010</v>
      </c>
      <c r="AD96" s="185"/>
    </row>
    <row r="97" spans="1:30" s="49" customFormat="1">
      <c r="A97" s="295" t="s">
        <v>266</v>
      </c>
      <c r="B97" s="288">
        <v>96</v>
      </c>
      <c r="C97" s="288">
        <f t="shared" si="25"/>
        <v>13440</v>
      </c>
      <c r="D97" s="296" t="s">
        <v>20</v>
      </c>
      <c r="E97" s="288">
        <v>0.95</v>
      </c>
      <c r="F97" s="288" t="s">
        <v>16</v>
      </c>
      <c r="G97" s="288">
        <v>67</v>
      </c>
      <c r="H97" s="291" t="s">
        <v>29</v>
      </c>
      <c r="I97" s="288">
        <v>264</v>
      </c>
      <c r="J97" s="319" t="s">
        <v>717</v>
      </c>
      <c r="K97" s="315" t="s">
        <v>449</v>
      </c>
      <c r="L97" s="302">
        <v>2150</v>
      </c>
      <c r="M97" s="296">
        <v>2350</v>
      </c>
      <c r="N97" s="298" t="s">
        <v>315</v>
      </c>
      <c r="O97" s="298" t="s">
        <v>310</v>
      </c>
      <c r="P97" s="297" t="s">
        <v>19</v>
      </c>
      <c r="Q97" s="342" t="s">
        <v>238</v>
      </c>
      <c r="R97" s="298" t="s">
        <v>309</v>
      </c>
      <c r="S97" s="300"/>
      <c r="T97" s="300"/>
      <c r="U97" s="186">
        <v>3900</v>
      </c>
      <c r="V97" s="186">
        <f t="shared" si="26"/>
        <v>4290</v>
      </c>
      <c r="W97" s="186">
        <f t="shared" si="27"/>
        <v>5575</v>
      </c>
      <c r="X97" s="186">
        <f t="shared" si="28"/>
        <v>6135</v>
      </c>
      <c r="Y97" s="300"/>
      <c r="Z97" s="300"/>
      <c r="AA97" s="300"/>
      <c r="AB97" s="334">
        <v>9012</v>
      </c>
      <c r="AD97" s="185"/>
    </row>
    <row r="98" spans="1:30" s="49" customFormat="1">
      <c r="A98" s="295" t="s">
        <v>272</v>
      </c>
      <c r="B98" s="288">
        <v>96</v>
      </c>
      <c r="C98" s="288">
        <f t="shared" si="25"/>
        <v>13440</v>
      </c>
      <c r="D98" s="296" t="s">
        <v>20</v>
      </c>
      <c r="E98" s="288">
        <v>0.95</v>
      </c>
      <c r="F98" s="302" t="s">
        <v>16</v>
      </c>
      <c r="G98" s="288">
        <v>67</v>
      </c>
      <c r="H98" s="291" t="s">
        <v>29</v>
      </c>
      <c r="I98" s="288">
        <v>264</v>
      </c>
      <c r="J98" s="319" t="s">
        <v>718</v>
      </c>
      <c r="K98" s="315" t="s">
        <v>447</v>
      </c>
      <c r="L98" s="315">
        <v>2150</v>
      </c>
      <c r="M98" s="296">
        <v>2350</v>
      </c>
      <c r="N98" s="298" t="s">
        <v>315</v>
      </c>
      <c r="O98" s="298" t="s">
        <v>310</v>
      </c>
      <c r="P98" s="297" t="s">
        <v>19</v>
      </c>
      <c r="Q98" s="342" t="s">
        <v>238</v>
      </c>
      <c r="R98" s="298" t="s">
        <v>309</v>
      </c>
      <c r="S98" s="300"/>
      <c r="T98" s="300"/>
      <c r="U98" s="186">
        <v>3900</v>
      </c>
      <c r="V98" s="186">
        <f t="shared" si="26"/>
        <v>4290</v>
      </c>
      <c r="W98" s="186">
        <f t="shared" si="27"/>
        <v>5575</v>
      </c>
      <c r="X98" s="186">
        <f t="shared" si="28"/>
        <v>6135</v>
      </c>
      <c r="Y98" s="300"/>
      <c r="Z98" s="300"/>
      <c r="AA98" s="300"/>
      <c r="AB98" s="334">
        <v>9011</v>
      </c>
      <c r="AD98" s="185"/>
    </row>
    <row r="99" spans="1:30" s="49" customFormat="1">
      <c r="A99" s="295" t="s">
        <v>255</v>
      </c>
      <c r="B99" s="288">
        <v>124</v>
      </c>
      <c r="C99" s="288">
        <f t="shared" si="25"/>
        <v>17360</v>
      </c>
      <c r="D99" s="296" t="s">
        <v>20</v>
      </c>
      <c r="E99" s="288">
        <v>0.95</v>
      </c>
      <c r="F99" s="288" t="s">
        <v>7</v>
      </c>
      <c r="G99" s="288">
        <v>67</v>
      </c>
      <c r="H99" s="291" t="s">
        <v>29</v>
      </c>
      <c r="I99" s="288">
        <v>336</v>
      </c>
      <c r="J99" s="319" t="s">
        <v>719</v>
      </c>
      <c r="K99" s="315" t="s">
        <v>456</v>
      </c>
      <c r="L99" s="315">
        <v>2400</v>
      </c>
      <c r="M99" s="296">
        <v>2600</v>
      </c>
      <c r="N99" s="298" t="s">
        <v>315</v>
      </c>
      <c r="O99" s="298" t="s">
        <v>310</v>
      </c>
      <c r="P99" s="297" t="s">
        <v>19</v>
      </c>
      <c r="Q99" s="342" t="s">
        <v>238</v>
      </c>
      <c r="R99" s="298" t="s">
        <v>309</v>
      </c>
      <c r="S99" s="300"/>
      <c r="T99" s="300"/>
      <c r="U99" s="186">
        <v>4500</v>
      </c>
      <c r="V99" s="186">
        <f t="shared" si="26"/>
        <v>4950</v>
      </c>
      <c r="W99" s="186">
        <f t="shared" si="27"/>
        <v>6435</v>
      </c>
      <c r="X99" s="186">
        <f t="shared" si="28"/>
        <v>7080</v>
      </c>
      <c r="Y99" s="300"/>
      <c r="Z99" s="300"/>
      <c r="AA99" s="300"/>
      <c r="AB99" s="334">
        <v>9015</v>
      </c>
      <c r="AD99" s="185"/>
    </row>
    <row r="100" spans="1:30" s="49" customFormat="1">
      <c r="A100" s="295" t="s">
        <v>261</v>
      </c>
      <c r="B100" s="288">
        <v>124</v>
      </c>
      <c r="C100" s="288">
        <f t="shared" si="25"/>
        <v>17360</v>
      </c>
      <c r="D100" s="296" t="s">
        <v>20</v>
      </c>
      <c r="E100" s="288">
        <v>0.95</v>
      </c>
      <c r="F100" s="288" t="s">
        <v>7</v>
      </c>
      <c r="G100" s="288">
        <v>67</v>
      </c>
      <c r="H100" s="291" t="s">
        <v>29</v>
      </c>
      <c r="I100" s="288">
        <v>336</v>
      </c>
      <c r="J100" s="319" t="s">
        <v>720</v>
      </c>
      <c r="K100" s="315" t="s">
        <v>451</v>
      </c>
      <c r="L100" s="315">
        <v>2400</v>
      </c>
      <c r="M100" s="296">
        <v>2600</v>
      </c>
      <c r="N100" s="298" t="s">
        <v>315</v>
      </c>
      <c r="O100" s="298" t="s">
        <v>310</v>
      </c>
      <c r="P100" s="297" t="s">
        <v>19</v>
      </c>
      <c r="Q100" s="342" t="s">
        <v>238</v>
      </c>
      <c r="R100" s="298" t="s">
        <v>309</v>
      </c>
      <c r="S100" s="300"/>
      <c r="T100" s="300"/>
      <c r="U100" s="186">
        <v>4500</v>
      </c>
      <c r="V100" s="186">
        <f t="shared" si="26"/>
        <v>4950</v>
      </c>
      <c r="W100" s="186">
        <f t="shared" si="27"/>
        <v>6435</v>
      </c>
      <c r="X100" s="186">
        <f t="shared" si="28"/>
        <v>7080</v>
      </c>
      <c r="Y100" s="300"/>
      <c r="Z100" s="300"/>
      <c r="AA100" s="300"/>
      <c r="AB100" s="334">
        <v>9016</v>
      </c>
      <c r="AD100" s="185"/>
    </row>
    <row r="101" spans="1:30" s="49" customFormat="1">
      <c r="A101" s="295" t="s">
        <v>267</v>
      </c>
      <c r="B101" s="288">
        <v>124</v>
      </c>
      <c r="C101" s="288">
        <f t="shared" si="25"/>
        <v>17360</v>
      </c>
      <c r="D101" s="296" t="s">
        <v>20</v>
      </c>
      <c r="E101" s="288">
        <v>0.95</v>
      </c>
      <c r="F101" s="288" t="s">
        <v>16</v>
      </c>
      <c r="G101" s="288">
        <v>67</v>
      </c>
      <c r="H101" s="291" t="s">
        <v>29</v>
      </c>
      <c r="I101" s="288">
        <v>336</v>
      </c>
      <c r="J101" s="319" t="s">
        <v>721</v>
      </c>
      <c r="K101" s="315" t="s">
        <v>528</v>
      </c>
      <c r="L101" s="302">
        <v>2500</v>
      </c>
      <c r="M101" s="296">
        <v>2700</v>
      </c>
      <c r="N101" s="298" t="s">
        <v>315</v>
      </c>
      <c r="O101" s="298" t="s">
        <v>310</v>
      </c>
      <c r="P101" s="297" t="s">
        <v>19</v>
      </c>
      <c r="Q101" s="342" t="s">
        <v>238</v>
      </c>
      <c r="R101" s="298" t="s">
        <v>309</v>
      </c>
      <c r="S101" s="300"/>
      <c r="T101" s="300"/>
      <c r="U101" s="186">
        <v>4500</v>
      </c>
      <c r="V101" s="186">
        <f t="shared" si="26"/>
        <v>4950</v>
      </c>
      <c r="W101" s="186">
        <f t="shared" si="27"/>
        <v>6435</v>
      </c>
      <c r="X101" s="186">
        <f t="shared" si="28"/>
        <v>7080</v>
      </c>
      <c r="Y101" s="300"/>
      <c r="Z101" s="300"/>
      <c r="AA101" s="300"/>
      <c r="AB101" s="334">
        <v>9018</v>
      </c>
      <c r="AD101" s="185"/>
    </row>
    <row r="102" spans="1:30" s="49" customFormat="1">
      <c r="A102" s="295" t="s">
        <v>273</v>
      </c>
      <c r="B102" s="288">
        <v>124</v>
      </c>
      <c r="C102" s="288">
        <f t="shared" si="25"/>
        <v>17360</v>
      </c>
      <c r="D102" s="296" t="s">
        <v>20</v>
      </c>
      <c r="E102" s="288">
        <v>0.95</v>
      </c>
      <c r="F102" s="288" t="s">
        <v>16</v>
      </c>
      <c r="G102" s="288">
        <v>67</v>
      </c>
      <c r="H102" s="291" t="s">
        <v>29</v>
      </c>
      <c r="I102" s="288">
        <v>336</v>
      </c>
      <c r="J102" s="319" t="s">
        <v>722</v>
      </c>
      <c r="K102" s="315" t="s">
        <v>437</v>
      </c>
      <c r="L102" s="315">
        <v>2400</v>
      </c>
      <c r="M102" s="296">
        <v>2600</v>
      </c>
      <c r="N102" s="298" t="s">
        <v>315</v>
      </c>
      <c r="O102" s="298" t="s">
        <v>310</v>
      </c>
      <c r="P102" s="297" t="s">
        <v>19</v>
      </c>
      <c r="Q102" s="342" t="s">
        <v>238</v>
      </c>
      <c r="R102" s="298" t="s">
        <v>309</v>
      </c>
      <c r="S102" s="300"/>
      <c r="T102" s="300"/>
      <c r="U102" s="186">
        <v>4500</v>
      </c>
      <c r="V102" s="186">
        <f t="shared" si="26"/>
        <v>4950</v>
      </c>
      <c r="W102" s="186">
        <f t="shared" si="27"/>
        <v>6435</v>
      </c>
      <c r="X102" s="186">
        <f t="shared" si="28"/>
        <v>7080</v>
      </c>
      <c r="Y102" s="300"/>
      <c r="Z102" s="300"/>
      <c r="AA102" s="300"/>
      <c r="AB102" s="334">
        <v>9017</v>
      </c>
      <c r="AD102" s="185"/>
    </row>
    <row r="103" spans="1:30" s="49" customFormat="1">
      <c r="A103" s="295" t="s">
        <v>256</v>
      </c>
      <c r="B103" s="288">
        <v>160</v>
      </c>
      <c r="C103" s="288">
        <f t="shared" si="25"/>
        <v>22400</v>
      </c>
      <c r="D103" s="296" t="s">
        <v>20</v>
      </c>
      <c r="E103" s="288">
        <v>0.95</v>
      </c>
      <c r="F103" s="288" t="s">
        <v>7</v>
      </c>
      <c r="G103" s="288">
        <v>67</v>
      </c>
      <c r="H103" s="291" t="s">
        <v>29</v>
      </c>
      <c r="I103" s="288">
        <v>432</v>
      </c>
      <c r="J103" s="319" t="s">
        <v>723</v>
      </c>
      <c r="K103" s="315" t="s">
        <v>489</v>
      </c>
      <c r="L103" s="315">
        <v>3300</v>
      </c>
      <c r="M103" s="296">
        <v>3600</v>
      </c>
      <c r="N103" s="298" t="s">
        <v>315</v>
      </c>
      <c r="O103" s="298" t="s">
        <v>310</v>
      </c>
      <c r="P103" s="297" t="s">
        <v>19</v>
      </c>
      <c r="Q103" s="342" t="s">
        <v>238</v>
      </c>
      <c r="R103" s="298" t="s">
        <v>309</v>
      </c>
      <c r="S103" s="300"/>
      <c r="T103" s="300"/>
      <c r="U103" s="186">
        <v>6800</v>
      </c>
      <c r="V103" s="186">
        <f t="shared" si="26"/>
        <v>7480</v>
      </c>
      <c r="W103" s="186">
        <f t="shared" si="27"/>
        <v>9725</v>
      </c>
      <c r="X103" s="186">
        <f t="shared" si="28"/>
        <v>10700</v>
      </c>
      <c r="Y103" s="300"/>
      <c r="Z103" s="300"/>
      <c r="AA103" s="300"/>
      <c r="AB103" s="334">
        <v>9021</v>
      </c>
      <c r="AD103" s="185"/>
    </row>
    <row r="104" spans="1:30" s="49" customFormat="1">
      <c r="A104" s="295" t="s">
        <v>262</v>
      </c>
      <c r="B104" s="288">
        <v>160</v>
      </c>
      <c r="C104" s="288">
        <f t="shared" si="25"/>
        <v>22400</v>
      </c>
      <c r="D104" s="296" t="s">
        <v>20</v>
      </c>
      <c r="E104" s="288">
        <v>0.95</v>
      </c>
      <c r="F104" s="288" t="s">
        <v>7</v>
      </c>
      <c r="G104" s="288">
        <v>67</v>
      </c>
      <c r="H104" s="291" t="s">
        <v>29</v>
      </c>
      <c r="I104" s="288">
        <v>432</v>
      </c>
      <c r="J104" s="319" t="s">
        <v>724</v>
      </c>
      <c r="K104" s="315" t="s">
        <v>435</v>
      </c>
      <c r="L104" s="315">
        <v>3100</v>
      </c>
      <c r="M104" s="296">
        <v>3400</v>
      </c>
      <c r="N104" s="298" t="s">
        <v>315</v>
      </c>
      <c r="O104" s="298" t="s">
        <v>310</v>
      </c>
      <c r="P104" s="297" t="s">
        <v>19</v>
      </c>
      <c r="Q104" s="342" t="s">
        <v>238</v>
      </c>
      <c r="R104" s="298" t="s">
        <v>309</v>
      </c>
      <c r="S104" s="300"/>
      <c r="T104" s="300"/>
      <c r="U104" s="186">
        <v>6800</v>
      </c>
      <c r="V104" s="186">
        <f t="shared" si="26"/>
        <v>7480</v>
      </c>
      <c r="W104" s="186">
        <f t="shared" si="27"/>
        <v>9725</v>
      </c>
      <c r="X104" s="186">
        <f t="shared" si="28"/>
        <v>10700</v>
      </c>
      <c r="Y104" s="300"/>
      <c r="Z104" s="300"/>
      <c r="AA104" s="300"/>
      <c r="AB104" s="334">
        <v>9022</v>
      </c>
      <c r="AD104" s="185"/>
    </row>
    <row r="105" spans="1:30" s="49" customFormat="1">
      <c r="A105" s="295" t="s">
        <v>268</v>
      </c>
      <c r="B105" s="288">
        <v>160</v>
      </c>
      <c r="C105" s="288">
        <f t="shared" si="25"/>
        <v>22400</v>
      </c>
      <c r="D105" s="296" t="s">
        <v>20</v>
      </c>
      <c r="E105" s="288">
        <v>0.95</v>
      </c>
      <c r="F105" s="288" t="s">
        <v>16</v>
      </c>
      <c r="G105" s="288">
        <v>67</v>
      </c>
      <c r="H105" s="291" t="s">
        <v>29</v>
      </c>
      <c r="I105" s="288">
        <v>432</v>
      </c>
      <c r="J105" s="319" t="s">
        <v>725</v>
      </c>
      <c r="K105" s="315" t="s">
        <v>529</v>
      </c>
      <c r="L105" s="315">
        <v>3200</v>
      </c>
      <c r="M105" s="296">
        <v>3500</v>
      </c>
      <c r="N105" s="298" t="s">
        <v>315</v>
      </c>
      <c r="O105" s="298" t="s">
        <v>310</v>
      </c>
      <c r="P105" s="297" t="s">
        <v>19</v>
      </c>
      <c r="Q105" s="342" t="s">
        <v>238</v>
      </c>
      <c r="R105" s="298" t="s">
        <v>309</v>
      </c>
      <c r="S105" s="300"/>
      <c r="T105" s="300"/>
      <c r="U105" s="186">
        <v>6800</v>
      </c>
      <c r="V105" s="186">
        <f t="shared" si="26"/>
        <v>7480</v>
      </c>
      <c r="W105" s="186">
        <f t="shared" si="27"/>
        <v>9725</v>
      </c>
      <c r="X105" s="186">
        <f t="shared" si="28"/>
        <v>10700</v>
      </c>
      <c r="Y105" s="300"/>
      <c r="Z105" s="300"/>
      <c r="AA105" s="300"/>
      <c r="AB105" s="334">
        <v>9023</v>
      </c>
      <c r="AD105" s="185"/>
    </row>
    <row r="106" spans="1:30" s="49" customFormat="1">
      <c r="A106" s="295" t="s">
        <v>274</v>
      </c>
      <c r="B106" s="288">
        <v>160</v>
      </c>
      <c r="C106" s="288">
        <f t="shared" si="25"/>
        <v>22400</v>
      </c>
      <c r="D106" s="296" t="s">
        <v>20</v>
      </c>
      <c r="E106" s="288">
        <v>0.95</v>
      </c>
      <c r="F106" s="288" t="s">
        <v>16</v>
      </c>
      <c r="G106" s="288">
        <v>67</v>
      </c>
      <c r="H106" s="291" t="s">
        <v>29</v>
      </c>
      <c r="I106" s="288">
        <v>432</v>
      </c>
      <c r="J106" s="319" t="s">
        <v>726</v>
      </c>
      <c r="K106" s="315" t="s">
        <v>529</v>
      </c>
      <c r="L106" s="315">
        <v>3100</v>
      </c>
      <c r="M106" s="296">
        <v>3400</v>
      </c>
      <c r="N106" s="298" t="s">
        <v>315</v>
      </c>
      <c r="O106" s="298" t="s">
        <v>310</v>
      </c>
      <c r="P106" s="297" t="s">
        <v>19</v>
      </c>
      <c r="Q106" s="342" t="s">
        <v>238</v>
      </c>
      <c r="R106" s="298" t="s">
        <v>309</v>
      </c>
      <c r="S106" s="300"/>
      <c r="T106" s="300"/>
      <c r="U106" s="186">
        <v>6800</v>
      </c>
      <c r="V106" s="186">
        <f t="shared" si="26"/>
        <v>7480</v>
      </c>
      <c r="W106" s="186">
        <f t="shared" si="27"/>
        <v>9725</v>
      </c>
      <c r="X106" s="186">
        <f t="shared" si="28"/>
        <v>10700</v>
      </c>
      <c r="Y106" s="300"/>
      <c r="Z106" s="300"/>
      <c r="AA106" s="300"/>
      <c r="AB106" s="334">
        <v>9024</v>
      </c>
      <c r="AD106" s="185"/>
    </row>
    <row r="107" spans="1:30" s="49" customFormat="1">
      <c r="A107" s="295" t="s">
        <v>257</v>
      </c>
      <c r="B107" s="288">
        <v>192</v>
      </c>
      <c r="C107" s="288">
        <f t="shared" si="25"/>
        <v>26880</v>
      </c>
      <c r="D107" s="296" t="s">
        <v>20</v>
      </c>
      <c r="E107" s="288">
        <v>0.95</v>
      </c>
      <c r="F107" s="288" t="s">
        <v>7</v>
      </c>
      <c r="G107" s="288">
        <v>67</v>
      </c>
      <c r="H107" s="291" t="s">
        <v>29</v>
      </c>
      <c r="I107" s="288">
        <v>528</v>
      </c>
      <c r="J107" s="319" t="s">
        <v>727</v>
      </c>
      <c r="K107" s="315" t="s">
        <v>436</v>
      </c>
      <c r="L107" s="315">
        <v>3600</v>
      </c>
      <c r="M107" s="296">
        <v>3850</v>
      </c>
      <c r="N107" s="298" t="s">
        <v>315</v>
      </c>
      <c r="O107" s="298" t="s">
        <v>310</v>
      </c>
      <c r="P107" s="297" t="s">
        <v>19</v>
      </c>
      <c r="Q107" s="342" t="s">
        <v>238</v>
      </c>
      <c r="R107" s="298" t="s">
        <v>309</v>
      </c>
      <c r="S107" s="300"/>
      <c r="T107" s="300"/>
      <c r="U107" s="186">
        <v>7200</v>
      </c>
      <c r="V107" s="186">
        <f t="shared" ref="V107:V127" si="29">ROUND(((U107*1.1)/5),0)*5</f>
        <v>7920</v>
      </c>
      <c r="W107" s="186">
        <f t="shared" ref="W107:W127" si="30">ROUND(((V107*1.3)/5),0)*5</f>
        <v>10295</v>
      </c>
      <c r="X107" s="186">
        <f t="shared" ref="X107:X127" si="31">ROUND(((W107*1.1)/5),0)*5</f>
        <v>11325</v>
      </c>
      <c r="Y107" s="300"/>
      <c r="Z107" s="300"/>
      <c r="AA107" s="300"/>
      <c r="AB107" s="334">
        <v>9031</v>
      </c>
      <c r="AD107" s="185"/>
    </row>
    <row r="108" spans="1:30" s="49" customFormat="1">
      <c r="A108" s="295" t="s">
        <v>263</v>
      </c>
      <c r="B108" s="288">
        <v>192</v>
      </c>
      <c r="C108" s="288">
        <f t="shared" si="25"/>
        <v>26880</v>
      </c>
      <c r="D108" s="296" t="s">
        <v>20</v>
      </c>
      <c r="E108" s="288">
        <v>0.95</v>
      </c>
      <c r="F108" s="288" t="s">
        <v>7</v>
      </c>
      <c r="G108" s="288">
        <v>67</v>
      </c>
      <c r="H108" s="291" t="s">
        <v>29</v>
      </c>
      <c r="I108" s="288">
        <v>528</v>
      </c>
      <c r="J108" s="319" t="s">
        <v>728</v>
      </c>
      <c r="K108" s="315" t="s">
        <v>436</v>
      </c>
      <c r="L108" s="315">
        <v>3600</v>
      </c>
      <c r="M108" s="296">
        <v>3900</v>
      </c>
      <c r="N108" s="298" t="s">
        <v>315</v>
      </c>
      <c r="O108" s="298" t="s">
        <v>310</v>
      </c>
      <c r="P108" s="297" t="s">
        <v>19</v>
      </c>
      <c r="Q108" s="342" t="s">
        <v>238</v>
      </c>
      <c r="R108" s="298" t="s">
        <v>309</v>
      </c>
      <c r="S108" s="300"/>
      <c r="T108" s="300"/>
      <c r="U108" s="186">
        <v>7200</v>
      </c>
      <c r="V108" s="186">
        <f t="shared" si="29"/>
        <v>7920</v>
      </c>
      <c r="W108" s="186">
        <f t="shared" si="30"/>
        <v>10295</v>
      </c>
      <c r="X108" s="186">
        <f t="shared" si="31"/>
        <v>11325</v>
      </c>
      <c r="Y108" s="300"/>
      <c r="Z108" s="300"/>
      <c r="AA108" s="300"/>
      <c r="AB108" s="334">
        <v>9032</v>
      </c>
      <c r="AD108" s="185"/>
    </row>
    <row r="109" spans="1:30" s="49" customFormat="1">
      <c r="A109" s="295" t="s">
        <v>269</v>
      </c>
      <c r="B109" s="288">
        <v>192</v>
      </c>
      <c r="C109" s="288">
        <f t="shared" si="25"/>
        <v>26880</v>
      </c>
      <c r="D109" s="296" t="s">
        <v>20</v>
      </c>
      <c r="E109" s="288">
        <v>0.95</v>
      </c>
      <c r="F109" s="288" t="s">
        <v>16</v>
      </c>
      <c r="G109" s="288">
        <v>67</v>
      </c>
      <c r="H109" s="291" t="s">
        <v>29</v>
      </c>
      <c r="I109" s="288">
        <v>528</v>
      </c>
      <c r="J109" s="319" t="s">
        <v>729</v>
      </c>
      <c r="K109" s="315" t="s">
        <v>530</v>
      </c>
      <c r="L109" s="302">
        <v>3500</v>
      </c>
      <c r="M109" s="296">
        <v>3900</v>
      </c>
      <c r="N109" s="298" t="s">
        <v>315</v>
      </c>
      <c r="O109" s="298" t="s">
        <v>310</v>
      </c>
      <c r="P109" s="297" t="s">
        <v>19</v>
      </c>
      <c r="Q109" s="342" t="s">
        <v>238</v>
      </c>
      <c r="R109" s="298" t="s">
        <v>309</v>
      </c>
      <c r="S109" s="300"/>
      <c r="T109" s="300"/>
      <c r="U109" s="186">
        <v>7200</v>
      </c>
      <c r="V109" s="186">
        <f t="shared" si="29"/>
        <v>7920</v>
      </c>
      <c r="W109" s="186">
        <f t="shared" si="30"/>
        <v>10295</v>
      </c>
      <c r="X109" s="186">
        <f t="shared" si="31"/>
        <v>11325</v>
      </c>
      <c r="Y109" s="300"/>
      <c r="Z109" s="300"/>
      <c r="AA109" s="300"/>
      <c r="AB109" s="334">
        <v>9034</v>
      </c>
      <c r="AD109" s="185"/>
    </row>
    <row r="110" spans="1:30" s="49" customFormat="1">
      <c r="A110" s="295" t="s">
        <v>275</v>
      </c>
      <c r="B110" s="288">
        <v>192</v>
      </c>
      <c r="C110" s="288">
        <f t="shared" si="25"/>
        <v>26880</v>
      </c>
      <c r="D110" s="296" t="s">
        <v>20</v>
      </c>
      <c r="E110" s="288">
        <v>0.95</v>
      </c>
      <c r="F110" s="288" t="s">
        <v>16</v>
      </c>
      <c r="G110" s="288">
        <v>67</v>
      </c>
      <c r="H110" s="291" t="s">
        <v>29</v>
      </c>
      <c r="I110" s="288">
        <v>528</v>
      </c>
      <c r="J110" s="319" t="s">
        <v>730</v>
      </c>
      <c r="K110" s="315" t="s">
        <v>490</v>
      </c>
      <c r="L110" s="315">
        <v>3500</v>
      </c>
      <c r="M110" s="296">
        <v>3900</v>
      </c>
      <c r="N110" s="298" t="s">
        <v>315</v>
      </c>
      <c r="O110" s="298" t="s">
        <v>310</v>
      </c>
      <c r="P110" s="297" t="s">
        <v>19</v>
      </c>
      <c r="Q110" s="342" t="s">
        <v>238</v>
      </c>
      <c r="R110" s="298" t="s">
        <v>309</v>
      </c>
      <c r="S110" s="300"/>
      <c r="T110" s="300"/>
      <c r="U110" s="186">
        <v>7200</v>
      </c>
      <c r="V110" s="186">
        <f t="shared" si="29"/>
        <v>7920</v>
      </c>
      <c r="W110" s="186">
        <f t="shared" si="30"/>
        <v>10295</v>
      </c>
      <c r="X110" s="186">
        <f t="shared" si="31"/>
        <v>11325</v>
      </c>
      <c r="Y110" s="300"/>
      <c r="Z110" s="300"/>
      <c r="AA110" s="300"/>
      <c r="AB110" s="334">
        <v>9033</v>
      </c>
      <c r="AD110" s="185"/>
    </row>
    <row r="111" spans="1:30" s="49" customFormat="1">
      <c r="A111" s="295" t="s">
        <v>258</v>
      </c>
      <c r="B111" s="288">
        <v>248</v>
      </c>
      <c r="C111" s="288">
        <f t="shared" si="25"/>
        <v>34720</v>
      </c>
      <c r="D111" s="296" t="s">
        <v>20</v>
      </c>
      <c r="E111" s="288">
        <v>0.95</v>
      </c>
      <c r="F111" s="288" t="s">
        <v>7</v>
      </c>
      <c r="G111" s="288">
        <v>67</v>
      </c>
      <c r="H111" s="291" t="s">
        <v>29</v>
      </c>
      <c r="I111" s="288">
        <v>672</v>
      </c>
      <c r="J111" s="319" t="s">
        <v>731</v>
      </c>
      <c r="K111" s="315" t="s">
        <v>465</v>
      </c>
      <c r="L111" s="315">
        <v>4700</v>
      </c>
      <c r="M111" s="296">
        <v>5000</v>
      </c>
      <c r="N111" s="298" t="s">
        <v>315</v>
      </c>
      <c r="O111" s="298" t="s">
        <v>310</v>
      </c>
      <c r="P111" s="297" t="s">
        <v>19</v>
      </c>
      <c r="Q111" s="342" t="s">
        <v>238</v>
      </c>
      <c r="R111" s="298" t="s">
        <v>309</v>
      </c>
      <c r="S111" s="300"/>
      <c r="T111" s="300"/>
      <c r="U111" s="186">
        <v>8700</v>
      </c>
      <c r="V111" s="186">
        <f t="shared" si="29"/>
        <v>9570</v>
      </c>
      <c r="W111" s="186">
        <f t="shared" si="30"/>
        <v>12440</v>
      </c>
      <c r="X111" s="186">
        <f t="shared" si="31"/>
        <v>13685</v>
      </c>
      <c r="Y111" s="300"/>
      <c r="Z111" s="300"/>
      <c r="AA111" s="300"/>
      <c r="AB111" s="334">
        <v>9037</v>
      </c>
      <c r="AD111" s="185"/>
    </row>
    <row r="112" spans="1:30" s="49" customFormat="1">
      <c r="A112" s="295" t="s">
        <v>264</v>
      </c>
      <c r="B112" s="288">
        <v>248</v>
      </c>
      <c r="C112" s="288">
        <f t="shared" si="25"/>
        <v>34720</v>
      </c>
      <c r="D112" s="296" t="s">
        <v>20</v>
      </c>
      <c r="E112" s="288">
        <v>0.95</v>
      </c>
      <c r="F112" s="288" t="s">
        <v>7</v>
      </c>
      <c r="G112" s="288">
        <v>67</v>
      </c>
      <c r="H112" s="291" t="s">
        <v>29</v>
      </c>
      <c r="I112" s="288">
        <v>672</v>
      </c>
      <c r="J112" s="319" t="s">
        <v>732</v>
      </c>
      <c r="K112" s="315" t="s">
        <v>531</v>
      </c>
      <c r="L112" s="315">
        <v>4700</v>
      </c>
      <c r="M112" s="296">
        <v>5000</v>
      </c>
      <c r="N112" s="298" t="s">
        <v>315</v>
      </c>
      <c r="O112" s="298" t="s">
        <v>310</v>
      </c>
      <c r="P112" s="297" t="s">
        <v>19</v>
      </c>
      <c r="Q112" s="342" t="s">
        <v>238</v>
      </c>
      <c r="R112" s="298" t="s">
        <v>309</v>
      </c>
      <c r="S112" s="300"/>
      <c r="T112" s="300"/>
      <c r="U112" s="186">
        <v>8700</v>
      </c>
      <c r="V112" s="186">
        <f t="shared" si="29"/>
        <v>9570</v>
      </c>
      <c r="W112" s="186">
        <f t="shared" si="30"/>
        <v>12440</v>
      </c>
      <c r="X112" s="186">
        <f t="shared" si="31"/>
        <v>13685</v>
      </c>
      <c r="Y112" s="300"/>
      <c r="Z112" s="300"/>
      <c r="AA112" s="300"/>
      <c r="AB112" s="334">
        <v>9038</v>
      </c>
      <c r="AD112" s="185"/>
    </row>
    <row r="113" spans="1:30" s="49" customFormat="1">
      <c r="A113" s="295" t="s">
        <v>270</v>
      </c>
      <c r="B113" s="288">
        <v>248</v>
      </c>
      <c r="C113" s="288">
        <f t="shared" si="25"/>
        <v>34720</v>
      </c>
      <c r="D113" s="296" t="s">
        <v>20</v>
      </c>
      <c r="E113" s="288">
        <v>0.95</v>
      </c>
      <c r="F113" s="288" t="s">
        <v>16</v>
      </c>
      <c r="G113" s="288">
        <v>67</v>
      </c>
      <c r="H113" s="291" t="s">
        <v>29</v>
      </c>
      <c r="I113" s="288">
        <v>672</v>
      </c>
      <c r="J113" s="319" t="s">
        <v>733</v>
      </c>
      <c r="K113" s="315" t="s">
        <v>532</v>
      </c>
      <c r="L113" s="315">
        <v>4600</v>
      </c>
      <c r="M113" s="296">
        <v>4900</v>
      </c>
      <c r="N113" s="298" t="s">
        <v>315</v>
      </c>
      <c r="O113" s="298" t="s">
        <v>310</v>
      </c>
      <c r="P113" s="297" t="s">
        <v>19</v>
      </c>
      <c r="Q113" s="342" t="s">
        <v>238</v>
      </c>
      <c r="R113" s="298" t="s">
        <v>309</v>
      </c>
      <c r="S113" s="300"/>
      <c r="T113" s="300"/>
      <c r="U113" s="186">
        <v>8700</v>
      </c>
      <c r="V113" s="186">
        <f t="shared" si="29"/>
        <v>9570</v>
      </c>
      <c r="W113" s="186">
        <f t="shared" si="30"/>
        <v>12440</v>
      </c>
      <c r="X113" s="186">
        <f t="shared" si="31"/>
        <v>13685</v>
      </c>
      <c r="Y113" s="300"/>
      <c r="Z113" s="300"/>
      <c r="AA113" s="300"/>
      <c r="AB113" s="334">
        <v>9039</v>
      </c>
      <c r="AD113" s="185"/>
    </row>
    <row r="114" spans="1:30" s="49" customFormat="1">
      <c r="A114" s="295" t="s">
        <v>276</v>
      </c>
      <c r="B114" s="288">
        <v>248</v>
      </c>
      <c r="C114" s="288">
        <f t="shared" si="25"/>
        <v>34720</v>
      </c>
      <c r="D114" s="296" t="s">
        <v>20</v>
      </c>
      <c r="E114" s="288">
        <v>0.95</v>
      </c>
      <c r="F114" s="288" t="s">
        <v>16</v>
      </c>
      <c r="G114" s="288">
        <v>67</v>
      </c>
      <c r="H114" s="291" t="s">
        <v>29</v>
      </c>
      <c r="I114" s="288">
        <v>672</v>
      </c>
      <c r="J114" s="319" t="s">
        <v>734</v>
      </c>
      <c r="K114" s="315" t="s">
        <v>532</v>
      </c>
      <c r="L114" s="315">
        <v>4700</v>
      </c>
      <c r="M114" s="296">
        <v>5000</v>
      </c>
      <c r="N114" s="298" t="s">
        <v>315</v>
      </c>
      <c r="O114" s="298" t="s">
        <v>310</v>
      </c>
      <c r="P114" s="297" t="s">
        <v>19</v>
      </c>
      <c r="Q114" s="342" t="s">
        <v>238</v>
      </c>
      <c r="R114" s="298" t="s">
        <v>309</v>
      </c>
      <c r="S114" s="300"/>
      <c r="T114" s="300"/>
      <c r="U114" s="186">
        <v>8700</v>
      </c>
      <c r="V114" s="186">
        <f t="shared" si="29"/>
        <v>9570</v>
      </c>
      <c r="W114" s="186">
        <f t="shared" si="30"/>
        <v>12440</v>
      </c>
      <c r="X114" s="186">
        <f t="shared" si="31"/>
        <v>13685</v>
      </c>
      <c r="Y114" s="300"/>
      <c r="Z114" s="300"/>
      <c r="AA114" s="300"/>
      <c r="AB114" s="334">
        <v>9040</v>
      </c>
      <c r="AD114" s="185"/>
    </row>
    <row r="115" spans="1:30" s="49" customFormat="1">
      <c r="A115" s="295"/>
      <c r="B115" s="288"/>
      <c r="C115" s="288"/>
      <c r="D115" s="296"/>
      <c r="E115" s="288"/>
      <c r="F115" s="288"/>
      <c r="G115" s="288"/>
      <c r="H115" s="291"/>
      <c r="I115" s="288"/>
      <c r="J115" s="319"/>
      <c r="K115" s="315"/>
      <c r="L115" s="315"/>
      <c r="M115" s="296"/>
      <c r="N115" s="298"/>
      <c r="O115" s="298"/>
      <c r="P115" s="297"/>
      <c r="Q115" s="342"/>
      <c r="R115" s="298"/>
      <c r="S115" s="300"/>
      <c r="T115" s="300"/>
      <c r="U115" s="186"/>
      <c r="V115" s="186"/>
      <c r="W115" s="186"/>
      <c r="X115" s="186"/>
      <c r="Y115" s="300"/>
      <c r="Z115" s="300"/>
      <c r="AA115" s="300"/>
      <c r="AB115" s="334"/>
      <c r="AD115" s="185"/>
    </row>
    <row r="116" spans="1:30" s="49" customFormat="1">
      <c r="A116" s="295" t="s">
        <v>277</v>
      </c>
      <c r="B116" s="288">
        <f>96</f>
        <v>96</v>
      </c>
      <c r="C116" s="288">
        <f t="shared" si="25"/>
        <v>13440</v>
      </c>
      <c r="D116" s="296" t="s">
        <v>20</v>
      </c>
      <c r="E116" s="288">
        <v>0.95</v>
      </c>
      <c r="F116" s="288" t="s">
        <v>7</v>
      </c>
      <c r="G116" s="288">
        <v>67</v>
      </c>
      <c r="H116" s="291" t="s">
        <v>29</v>
      </c>
      <c r="I116" s="302">
        <v>252</v>
      </c>
      <c r="J116" s="286" t="s">
        <v>735</v>
      </c>
      <c r="K116" s="288" t="s">
        <v>491</v>
      </c>
      <c r="L116" s="288">
        <v>2600</v>
      </c>
      <c r="M116" s="296">
        <v>2800</v>
      </c>
      <c r="N116" s="298" t="s">
        <v>315</v>
      </c>
      <c r="O116" s="298" t="s">
        <v>310</v>
      </c>
      <c r="P116" s="301" t="s">
        <v>14</v>
      </c>
      <c r="Q116" s="342" t="s">
        <v>238</v>
      </c>
      <c r="R116" s="298" t="s">
        <v>309</v>
      </c>
      <c r="S116" s="300"/>
      <c r="T116" s="300"/>
      <c r="U116" s="186">
        <v>5250</v>
      </c>
      <c r="V116" s="186">
        <f t="shared" si="29"/>
        <v>5775</v>
      </c>
      <c r="W116" s="186">
        <f t="shared" si="30"/>
        <v>7510</v>
      </c>
      <c r="X116" s="186">
        <f t="shared" si="31"/>
        <v>8260</v>
      </c>
      <c r="Y116" s="300"/>
      <c r="Z116" s="300"/>
      <c r="AA116" s="300"/>
      <c r="AB116" s="334">
        <v>9053</v>
      </c>
      <c r="AD116" s="185"/>
    </row>
    <row r="117" spans="1:30" s="49" customFormat="1">
      <c r="A117" s="303" t="s">
        <v>283</v>
      </c>
      <c r="B117" s="288">
        <v>96</v>
      </c>
      <c r="C117" s="288">
        <f t="shared" si="25"/>
        <v>13440</v>
      </c>
      <c r="D117" s="296" t="s">
        <v>20</v>
      </c>
      <c r="E117" s="288">
        <v>0.95</v>
      </c>
      <c r="F117" s="288" t="s">
        <v>7</v>
      </c>
      <c r="G117" s="288">
        <v>67</v>
      </c>
      <c r="H117" s="291" t="s">
        <v>29</v>
      </c>
      <c r="I117" s="302">
        <v>252</v>
      </c>
      <c r="J117" s="286" t="s">
        <v>736</v>
      </c>
      <c r="K117" s="288" t="s">
        <v>533</v>
      </c>
      <c r="L117" s="288">
        <v>2550</v>
      </c>
      <c r="M117" s="296">
        <v>2750</v>
      </c>
      <c r="N117" s="298" t="s">
        <v>315</v>
      </c>
      <c r="O117" s="298" t="s">
        <v>310</v>
      </c>
      <c r="P117" s="301" t="s">
        <v>14</v>
      </c>
      <c r="Q117" s="342" t="s">
        <v>238</v>
      </c>
      <c r="R117" s="298" t="s">
        <v>309</v>
      </c>
      <c r="S117" s="300"/>
      <c r="T117" s="300"/>
      <c r="U117" s="186">
        <v>5250</v>
      </c>
      <c r="V117" s="186">
        <f t="shared" si="29"/>
        <v>5775</v>
      </c>
      <c r="W117" s="186">
        <f t="shared" si="30"/>
        <v>7510</v>
      </c>
      <c r="X117" s="186">
        <f t="shared" si="31"/>
        <v>8260</v>
      </c>
      <c r="Y117" s="300"/>
      <c r="Z117" s="300"/>
      <c r="AA117" s="300"/>
      <c r="AB117" s="334">
        <v>9061</v>
      </c>
      <c r="AD117" s="185"/>
    </row>
    <row r="118" spans="1:30" s="49" customFormat="1">
      <c r="A118" s="295" t="s">
        <v>289</v>
      </c>
      <c r="B118" s="288">
        <v>96</v>
      </c>
      <c r="C118" s="288">
        <f t="shared" si="25"/>
        <v>13440</v>
      </c>
      <c r="D118" s="296" t="s">
        <v>20</v>
      </c>
      <c r="E118" s="288">
        <v>0.95</v>
      </c>
      <c r="F118" s="288" t="s">
        <v>16</v>
      </c>
      <c r="G118" s="288">
        <v>67</v>
      </c>
      <c r="H118" s="291" t="s">
        <v>29</v>
      </c>
      <c r="I118" s="302">
        <v>252</v>
      </c>
      <c r="J118" s="286" t="s">
        <v>737</v>
      </c>
      <c r="K118" s="302" t="s">
        <v>601</v>
      </c>
      <c r="L118" s="288">
        <v>2400</v>
      </c>
      <c r="M118" s="296">
        <v>2650</v>
      </c>
      <c r="N118" s="298" t="s">
        <v>315</v>
      </c>
      <c r="O118" s="298" t="s">
        <v>310</v>
      </c>
      <c r="P118" s="301" t="s">
        <v>14</v>
      </c>
      <c r="Q118" s="342" t="s">
        <v>238</v>
      </c>
      <c r="R118" s="298" t="s">
        <v>309</v>
      </c>
      <c r="S118" s="300"/>
      <c r="T118" s="300"/>
      <c r="U118" s="186">
        <v>5250</v>
      </c>
      <c r="V118" s="186">
        <f t="shared" si="29"/>
        <v>5775</v>
      </c>
      <c r="W118" s="186">
        <f t="shared" si="30"/>
        <v>7510</v>
      </c>
      <c r="X118" s="186">
        <f t="shared" si="31"/>
        <v>8260</v>
      </c>
      <c r="Y118" s="300"/>
      <c r="Z118" s="300"/>
      <c r="AA118" s="300"/>
      <c r="AB118" s="334">
        <v>9057</v>
      </c>
      <c r="AD118" s="185"/>
    </row>
    <row r="119" spans="1:30" s="49" customFormat="1">
      <c r="A119" s="303" t="s">
        <v>295</v>
      </c>
      <c r="B119" s="288">
        <v>96</v>
      </c>
      <c r="C119" s="288">
        <f t="shared" si="25"/>
        <v>13440</v>
      </c>
      <c r="D119" s="296" t="s">
        <v>20</v>
      </c>
      <c r="E119" s="288">
        <v>0.95</v>
      </c>
      <c r="F119" s="288" t="s">
        <v>16</v>
      </c>
      <c r="G119" s="288">
        <v>67</v>
      </c>
      <c r="H119" s="291" t="s">
        <v>29</v>
      </c>
      <c r="I119" s="302">
        <v>252</v>
      </c>
      <c r="J119" s="286" t="s">
        <v>738</v>
      </c>
      <c r="K119" s="288" t="s">
        <v>491</v>
      </c>
      <c r="L119" s="288">
        <v>2450</v>
      </c>
      <c r="M119" s="296">
        <v>2700</v>
      </c>
      <c r="N119" s="298" t="s">
        <v>315</v>
      </c>
      <c r="O119" s="298" t="s">
        <v>310</v>
      </c>
      <c r="P119" s="301" t="s">
        <v>14</v>
      </c>
      <c r="Q119" s="342" t="s">
        <v>238</v>
      </c>
      <c r="R119" s="298" t="s">
        <v>309</v>
      </c>
      <c r="S119" s="300"/>
      <c r="T119" s="300"/>
      <c r="U119" s="186">
        <v>5250</v>
      </c>
      <c r="V119" s="186">
        <f t="shared" si="29"/>
        <v>5775</v>
      </c>
      <c r="W119" s="186">
        <f t="shared" si="30"/>
        <v>7510</v>
      </c>
      <c r="X119" s="186">
        <f t="shared" si="31"/>
        <v>8260</v>
      </c>
      <c r="Y119" s="300"/>
      <c r="Z119" s="300"/>
      <c r="AA119" s="300"/>
      <c r="AB119" s="334">
        <v>9065</v>
      </c>
      <c r="AD119" s="185"/>
    </row>
    <row r="120" spans="1:30" s="49" customFormat="1">
      <c r="A120" s="295" t="s">
        <v>278</v>
      </c>
      <c r="B120" s="288">
        <f>48*3</f>
        <v>144</v>
      </c>
      <c r="C120" s="288">
        <f t="shared" si="25"/>
        <v>20160</v>
      </c>
      <c r="D120" s="296" t="s">
        <v>20</v>
      </c>
      <c r="E120" s="288">
        <v>0.95</v>
      </c>
      <c r="F120" s="288" t="s">
        <v>7</v>
      </c>
      <c r="G120" s="288">
        <v>67</v>
      </c>
      <c r="H120" s="291" t="s">
        <v>29</v>
      </c>
      <c r="I120" s="302">
        <v>396</v>
      </c>
      <c r="J120" s="286" t="s">
        <v>739</v>
      </c>
      <c r="K120" s="288" t="s">
        <v>462</v>
      </c>
      <c r="L120" s="288">
        <v>3200</v>
      </c>
      <c r="M120" s="296">
        <v>3400</v>
      </c>
      <c r="N120" s="298" t="s">
        <v>315</v>
      </c>
      <c r="O120" s="298" t="s">
        <v>310</v>
      </c>
      <c r="P120" s="301" t="s">
        <v>14</v>
      </c>
      <c r="Q120" s="342" t="s">
        <v>238</v>
      </c>
      <c r="R120" s="298" t="s">
        <v>309</v>
      </c>
      <c r="S120" s="300"/>
      <c r="T120" s="300"/>
      <c r="U120" s="186">
        <v>5850</v>
      </c>
      <c r="V120" s="186">
        <f t="shared" si="29"/>
        <v>6435</v>
      </c>
      <c r="W120" s="186">
        <f t="shared" si="30"/>
        <v>8365</v>
      </c>
      <c r="X120" s="186">
        <f t="shared" si="31"/>
        <v>9200</v>
      </c>
      <c r="Y120" s="300"/>
      <c r="Z120" s="300"/>
      <c r="AA120" s="300"/>
      <c r="AB120" s="334">
        <v>9054</v>
      </c>
      <c r="AD120" s="185"/>
    </row>
    <row r="121" spans="1:30" s="49" customFormat="1">
      <c r="A121" s="303" t="s">
        <v>284</v>
      </c>
      <c r="B121" s="288">
        <v>144</v>
      </c>
      <c r="C121" s="288">
        <f t="shared" si="25"/>
        <v>20160</v>
      </c>
      <c r="D121" s="296" t="s">
        <v>20</v>
      </c>
      <c r="E121" s="288">
        <v>0.95</v>
      </c>
      <c r="F121" s="288" t="s">
        <v>7</v>
      </c>
      <c r="G121" s="288">
        <v>67</v>
      </c>
      <c r="H121" s="291" t="s">
        <v>29</v>
      </c>
      <c r="I121" s="302">
        <v>396</v>
      </c>
      <c r="J121" s="286" t="s">
        <v>740</v>
      </c>
      <c r="K121" s="288" t="s">
        <v>452</v>
      </c>
      <c r="L121" s="288">
        <v>3200</v>
      </c>
      <c r="M121" s="296">
        <v>3400</v>
      </c>
      <c r="N121" s="298" t="s">
        <v>315</v>
      </c>
      <c r="O121" s="298" t="s">
        <v>310</v>
      </c>
      <c r="P121" s="301" t="s">
        <v>14</v>
      </c>
      <c r="Q121" s="342" t="s">
        <v>238</v>
      </c>
      <c r="R121" s="298" t="s">
        <v>309</v>
      </c>
      <c r="S121" s="300"/>
      <c r="T121" s="300"/>
      <c r="U121" s="186">
        <v>5850</v>
      </c>
      <c r="V121" s="186">
        <f t="shared" si="29"/>
        <v>6435</v>
      </c>
      <c r="W121" s="186">
        <f t="shared" si="30"/>
        <v>8365</v>
      </c>
      <c r="X121" s="186">
        <f t="shared" si="31"/>
        <v>9200</v>
      </c>
      <c r="Y121" s="300"/>
      <c r="Z121" s="300"/>
      <c r="AA121" s="300"/>
      <c r="AB121" s="334">
        <v>9062</v>
      </c>
      <c r="AD121" s="185"/>
    </row>
    <row r="122" spans="1:30" s="49" customFormat="1">
      <c r="A122" s="295" t="s">
        <v>290</v>
      </c>
      <c r="B122" s="288">
        <v>144</v>
      </c>
      <c r="C122" s="288">
        <f t="shared" si="25"/>
        <v>20160</v>
      </c>
      <c r="D122" s="296" t="s">
        <v>20</v>
      </c>
      <c r="E122" s="288">
        <v>0.95</v>
      </c>
      <c r="F122" s="288" t="s">
        <v>16</v>
      </c>
      <c r="G122" s="288">
        <v>67</v>
      </c>
      <c r="H122" s="291" t="s">
        <v>29</v>
      </c>
      <c r="I122" s="302">
        <v>396</v>
      </c>
      <c r="J122" s="286" t="s">
        <v>741</v>
      </c>
      <c r="K122" s="288" t="s">
        <v>534</v>
      </c>
      <c r="L122" s="288">
        <v>3150</v>
      </c>
      <c r="M122" s="296">
        <v>3400</v>
      </c>
      <c r="N122" s="298" t="s">
        <v>315</v>
      </c>
      <c r="O122" s="298" t="s">
        <v>310</v>
      </c>
      <c r="P122" s="301" t="s">
        <v>14</v>
      </c>
      <c r="Q122" s="342" t="s">
        <v>238</v>
      </c>
      <c r="R122" s="298" t="s">
        <v>309</v>
      </c>
      <c r="S122" s="300"/>
      <c r="T122" s="300"/>
      <c r="U122" s="186">
        <v>5850</v>
      </c>
      <c r="V122" s="186">
        <f t="shared" si="29"/>
        <v>6435</v>
      </c>
      <c r="W122" s="186">
        <f t="shared" si="30"/>
        <v>8365</v>
      </c>
      <c r="X122" s="186">
        <f t="shared" si="31"/>
        <v>9200</v>
      </c>
      <c r="Y122" s="300"/>
      <c r="Z122" s="300"/>
      <c r="AA122" s="300"/>
      <c r="AB122" s="334">
        <v>9058</v>
      </c>
      <c r="AD122" s="185"/>
    </row>
    <row r="123" spans="1:30" s="49" customFormat="1">
      <c r="A123" s="303" t="s">
        <v>296</v>
      </c>
      <c r="B123" s="288">
        <v>144</v>
      </c>
      <c r="C123" s="288">
        <f t="shared" si="25"/>
        <v>20160</v>
      </c>
      <c r="D123" s="296" t="s">
        <v>20</v>
      </c>
      <c r="E123" s="288">
        <v>0.95</v>
      </c>
      <c r="F123" s="288" t="s">
        <v>16</v>
      </c>
      <c r="G123" s="288">
        <v>67</v>
      </c>
      <c r="H123" s="291" t="s">
        <v>29</v>
      </c>
      <c r="I123" s="302">
        <v>396</v>
      </c>
      <c r="J123" s="286" t="s">
        <v>742</v>
      </c>
      <c r="K123" s="288" t="s">
        <v>534</v>
      </c>
      <c r="L123" s="288">
        <v>3200</v>
      </c>
      <c r="M123" s="296">
        <v>3450</v>
      </c>
      <c r="N123" s="298" t="s">
        <v>315</v>
      </c>
      <c r="O123" s="298" t="s">
        <v>310</v>
      </c>
      <c r="P123" s="301" t="s">
        <v>14</v>
      </c>
      <c r="Q123" s="342" t="s">
        <v>238</v>
      </c>
      <c r="R123" s="298" t="s">
        <v>309</v>
      </c>
      <c r="S123" s="300"/>
      <c r="T123" s="300"/>
      <c r="U123" s="186">
        <v>5850</v>
      </c>
      <c r="V123" s="186">
        <f t="shared" si="29"/>
        <v>6435</v>
      </c>
      <c r="W123" s="186">
        <f t="shared" si="30"/>
        <v>8365</v>
      </c>
      <c r="X123" s="186">
        <f t="shared" si="31"/>
        <v>9200</v>
      </c>
      <c r="Y123" s="300"/>
      <c r="Z123" s="300"/>
      <c r="AA123" s="300"/>
      <c r="AB123" s="334">
        <v>9066</v>
      </c>
      <c r="AD123" s="185"/>
    </row>
    <row r="124" spans="1:30" s="49" customFormat="1">
      <c r="A124" s="295" t="s">
        <v>279</v>
      </c>
      <c r="B124" s="288">
        <v>186</v>
      </c>
      <c r="C124" s="288">
        <f t="shared" si="25"/>
        <v>26040</v>
      </c>
      <c r="D124" s="296" t="s">
        <v>20</v>
      </c>
      <c r="E124" s="288">
        <v>0.95</v>
      </c>
      <c r="F124" s="288" t="s">
        <v>7</v>
      </c>
      <c r="G124" s="288">
        <v>67</v>
      </c>
      <c r="H124" s="291" t="s">
        <v>29</v>
      </c>
      <c r="I124" s="302">
        <v>504</v>
      </c>
      <c r="J124" s="286" t="s">
        <v>743</v>
      </c>
      <c r="K124" s="288" t="s">
        <v>443</v>
      </c>
      <c r="L124" s="288">
        <v>3500</v>
      </c>
      <c r="M124" s="296">
        <v>3700</v>
      </c>
      <c r="N124" s="298" t="s">
        <v>315</v>
      </c>
      <c r="O124" s="298" t="s">
        <v>310</v>
      </c>
      <c r="P124" s="301" t="s">
        <v>14</v>
      </c>
      <c r="Q124" s="342" t="s">
        <v>238</v>
      </c>
      <c r="R124" s="298" t="s">
        <v>309</v>
      </c>
      <c r="S124" s="300"/>
      <c r="T124" s="300"/>
      <c r="U124" s="186">
        <v>6750</v>
      </c>
      <c r="V124" s="186">
        <f t="shared" si="29"/>
        <v>7425</v>
      </c>
      <c r="W124" s="186">
        <f t="shared" si="30"/>
        <v>9655</v>
      </c>
      <c r="X124" s="186">
        <f t="shared" si="31"/>
        <v>10620</v>
      </c>
      <c r="Y124" s="300"/>
      <c r="Z124" s="300"/>
      <c r="AA124" s="300"/>
      <c r="AB124" s="334">
        <v>9055</v>
      </c>
      <c r="AD124" s="185"/>
    </row>
    <row r="125" spans="1:30" s="49" customFormat="1">
      <c r="A125" s="303" t="s">
        <v>285</v>
      </c>
      <c r="B125" s="288">
        <v>186</v>
      </c>
      <c r="C125" s="288">
        <f t="shared" si="25"/>
        <v>26040</v>
      </c>
      <c r="D125" s="296" t="s">
        <v>20</v>
      </c>
      <c r="E125" s="288">
        <v>0.95</v>
      </c>
      <c r="F125" s="288" t="s">
        <v>7</v>
      </c>
      <c r="G125" s="288">
        <v>67</v>
      </c>
      <c r="H125" s="291" t="s">
        <v>29</v>
      </c>
      <c r="I125" s="302">
        <v>504</v>
      </c>
      <c r="J125" s="286" t="s">
        <v>744</v>
      </c>
      <c r="K125" s="288" t="s">
        <v>466</v>
      </c>
      <c r="L125" s="288">
        <v>3550</v>
      </c>
      <c r="M125" s="296">
        <v>3750</v>
      </c>
      <c r="N125" s="298" t="s">
        <v>315</v>
      </c>
      <c r="O125" s="298" t="s">
        <v>310</v>
      </c>
      <c r="P125" s="301" t="s">
        <v>14</v>
      </c>
      <c r="Q125" s="342" t="s">
        <v>238</v>
      </c>
      <c r="R125" s="298" t="s">
        <v>309</v>
      </c>
      <c r="S125" s="300"/>
      <c r="T125" s="300"/>
      <c r="U125" s="186">
        <v>6750</v>
      </c>
      <c r="V125" s="186">
        <f t="shared" si="29"/>
        <v>7425</v>
      </c>
      <c r="W125" s="186">
        <f t="shared" si="30"/>
        <v>9655</v>
      </c>
      <c r="X125" s="186">
        <f t="shared" si="31"/>
        <v>10620</v>
      </c>
      <c r="Y125" s="300"/>
      <c r="Z125" s="300"/>
      <c r="AA125" s="300"/>
      <c r="AB125" s="334">
        <v>9063</v>
      </c>
      <c r="AD125" s="185"/>
    </row>
    <row r="126" spans="1:30" s="49" customFormat="1">
      <c r="A126" s="295" t="s">
        <v>291</v>
      </c>
      <c r="B126" s="288">
        <v>186</v>
      </c>
      <c r="C126" s="288">
        <f t="shared" si="25"/>
        <v>26040</v>
      </c>
      <c r="D126" s="296" t="s">
        <v>20</v>
      </c>
      <c r="E126" s="288">
        <v>0.95</v>
      </c>
      <c r="F126" s="288" t="s">
        <v>16</v>
      </c>
      <c r="G126" s="288">
        <v>67</v>
      </c>
      <c r="H126" s="291" t="s">
        <v>29</v>
      </c>
      <c r="I126" s="302">
        <v>504</v>
      </c>
      <c r="J126" s="286" t="s">
        <v>745</v>
      </c>
      <c r="K126" s="288" t="s">
        <v>535</v>
      </c>
      <c r="L126" s="288">
        <v>3600</v>
      </c>
      <c r="M126" s="296">
        <v>3850</v>
      </c>
      <c r="N126" s="298" t="s">
        <v>315</v>
      </c>
      <c r="O126" s="298" t="s">
        <v>310</v>
      </c>
      <c r="P126" s="301" t="s">
        <v>14</v>
      </c>
      <c r="Q126" s="342" t="s">
        <v>238</v>
      </c>
      <c r="R126" s="298" t="s">
        <v>309</v>
      </c>
      <c r="S126" s="300"/>
      <c r="T126" s="300"/>
      <c r="U126" s="186">
        <v>6750</v>
      </c>
      <c r="V126" s="186">
        <f t="shared" si="29"/>
        <v>7425</v>
      </c>
      <c r="W126" s="186">
        <f t="shared" si="30"/>
        <v>9655</v>
      </c>
      <c r="X126" s="186">
        <f t="shared" si="31"/>
        <v>10620</v>
      </c>
      <c r="Y126" s="300"/>
      <c r="Z126" s="300"/>
      <c r="AA126" s="300"/>
      <c r="AB126" s="334">
        <v>9059</v>
      </c>
      <c r="AD126" s="185"/>
    </row>
    <row r="127" spans="1:30" s="49" customFormat="1">
      <c r="A127" s="303" t="s">
        <v>297</v>
      </c>
      <c r="B127" s="288">
        <v>186</v>
      </c>
      <c r="C127" s="288">
        <f t="shared" si="25"/>
        <v>26040</v>
      </c>
      <c r="D127" s="296" t="s">
        <v>20</v>
      </c>
      <c r="E127" s="288">
        <v>0.95</v>
      </c>
      <c r="F127" s="288" t="s">
        <v>16</v>
      </c>
      <c r="G127" s="288">
        <v>67</v>
      </c>
      <c r="H127" s="291" t="s">
        <v>29</v>
      </c>
      <c r="I127" s="302">
        <v>504</v>
      </c>
      <c r="J127" s="286" t="s">
        <v>746</v>
      </c>
      <c r="K127" s="288" t="s">
        <v>466</v>
      </c>
      <c r="L127" s="288">
        <v>3550</v>
      </c>
      <c r="M127" s="296">
        <v>3850</v>
      </c>
      <c r="N127" s="298" t="s">
        <v>315</v>
      </c>
      <c r="O127" s="298" t="s">
        <v>310</v>
      </c>
      <c r="P127" s="301" t="s">
        <v>14</v>
      </c>
      <c r="Q127" s="342" t="s">
        <v>238</v>
      </c>
      <c r="R127" s="298" t="s">
        <v>309</v>
      </c>
      <c r="S127" s="300"/>
      <c r="T127" s="300"/>
      <c r="U127" s="186">
        <v>6750</v>
      </c>
      <c r="V127" s="186">
        <f t="shared" si="29"/>
        <v>7425</v>
      </c>
      <c r="W127" s="186">
        <f t="shared" si="30"/>
        <v>9655</v>
      </c>
      <c r="X127" s="186">
        <f t="shared" si="31"/>
        <v>10620</v>
      </c>
      <c r="Y127" s="300"/>
      <c r="Z127" s="300"/>
      <c r="AA127" s="300"/>
      <c r="AB127" s="334">
        <v>9067</v>
      </c>
      <c r="AD127" s="185"/>
    </row>
    <row r="128" spans="1:30" s="49" customFormat="1">
      <c r="A128" s="295" t="s">
        <v>280</v>
      </c>
      <c r="B128" s="288">
        <v>240</v>
      </c>
      <c r="C128" s="288">
        <f t="shared" si="25"/>
        <v>33600</v>
      </c>
      <c r="D128" s="296" t="s">
        <v>20</v>
      </c>
      <c r="E128" s="288">
        <v>0.95</v>
      </c>
      <c r="F128" s="288" t="s">
        <v>7</v>
      </c>
      <c r="G128" s="288">
        <v>67</v>
      </c>
      <c r="H128" s="291" t="s">
        <v>29</v>
      </c>
      <c r="I128" s="288">
        <v>648</v>
      </c>
      <c r="J128" s="286" t="s">
        <v>747</v>
      </c>
      <c r="K128" s="288" t="s">
        <v>434</v>
      </c>
      <c r="L128" s="315">
        <v>4500</v>
      </c>
      <c r="M128" s="296">
        <v>4800</v>
      </c>
      <c r="N128" s="298" t="s">
        <v>315</v>
      </c>
      <c r="O128" s="298" t="s">
        <v>310</v>
      </c>
      <c r="P128" s="297" t="s">
        <v>19</v>
      </c>
      <c r="Q128" s="342" t="s">
        <v>238</v>
      </c>
      <c r="R128" s="298" t="s">
        <v>309</v>
      </c>
      <c r="S128" s="300"/>
      <c r="T128" s="300"/>
      <c r="U128" s="186">
        <v>10200</v>
      </c>
      <c r="V128" s="186">
        <f t="shared" ref="V128:V139" si="32">ROUND(((U128*1.1)/5),0)*5</f>
        <v>11220</v>
      </c>
      <c r="W128" s="186">
        <f t="shared" ref="W128:W139" si="33">ROUND(((V128*1.3)/5),0)*5</f>
        <v>14585</v>
      </c>
      <c r="X128" s="186">
        <f t="shared" ref="X128:X139" si="34">ROUND(((W128*1.1)/5),0)*5</f>
        <v>16045</v>
      </c>
      <c r="Y128" s="300"/>
      <c r="Z128" s="300"/>
      <c r="AA128" s="300"/>
      <c r="AB128" s="334">
        <v>9025</v>
      </c>
      <c r="AD128" s="185"/>
    </row>
    <row r="129" spans="1:43" s="49" customFormat="1">
      <c r="A129" s="295" t="s">
        <v>286</v>
      </c>
      <c r="B129" s="288">
        <v>240</v>
      </c>
      <c r="C129" s="288">
        <f t="shared" si="25"/>
        <v>33600</v>
      </c>
      <c r="D129" s="296" t="s">
        <v>20</v>
      </c>
      <c r="E129" s="288">
        <v>0.95</v>
      </c>
      <c r="F129" s="288" t="s">
        <v>7</v>
      </c>
      <c r="G129" s="288">
        <v>67</v>
      </c>
      <c r="H129" s="291" t="s">
        <v>29</v>
      </c>
      <c r="I129" s="288">
        <v>648</v>
      </c>
      <c r="J129" s="286" t="s">
        <v>748</v>
      </c>
      <c r="K129" s="288" t="s">
        <v>434</v>
      </c>
      <c r="L129" s="315">
        <v>4550</v>
      </c>
      <c r="M129" s="296">
        <v>4800</v>
      </c>
      <c r="N129" s="298" t="s">
        <v>315</v>
      </c>
      <c r="O129" s="298" t="s">
        <v>310</v>
      </c>
      <c r="P129" s="297" t="s">
        <v>19</v>
      </c>
      <c r="Q129" s="342" t="s">
        <v>238</v>
      </c>
      <c r="R129" s="298" t="s">
        <v>309</v>
      </c>
      <c r="S129" s="300"/>
      <c r="T129" s="300"/>
      <c r="U129" s="186">
        <v>10200</v>
      </c>
      <c r="V129" s="186">
        <f t="shared" si="32"/>
        <v>11220</v>
      </c>
      <c r="W129" s="186">
        <f t="shared" si="33"/>
        <v>14585</v>
      </c>
      <c r="X129" s="186">
        <f t="shared" si="34"/>
        <v>16045</v>
      </c>
      <c r="Y129" s="300"/>
      <c r="Z129" s="300"/>
      <c r="AA129" s="300"/>
      <c r="AB129" s="334">
        <v>9026</v>
      </c>
      <c r="AD129" s="185"/>
    </row>
    <row r="130" spans="1:43" s="49" customFormat="1">
      <c r="A130" s="295" t="s">
        <v>292</v>
      </c>
      <c r="B130" s="288">
        <v>240</v>
      </c>
      <c r="C130" s="288">
        <f t="shared" si="25"/>
        <v>33600</v>
      </c>
      <c r="D130" s="296" t="s">
        <v>20</v>
      </c>
      <c r="E130" s="288">
        <v>0.95</v>
      </c>
      <c r="F130" s="288" t="s">
        <v>16</v>
      </c>
      <c r="G130" s="288">
        <v>67</v>
      </c>
      <c r="H130" s="291" t="s">
        <v>29</v>
      </c>
      <c r="I130" s="288">
        <v>648</v>
      </c>
      <c r="J130" s="286" t="s">
        <v>749</v>
      </c>
      <c r="K130" s="288" t="s">
        <v>537</v>
      </c>
      <c r="L130" s="315">
        <v>4600</v>
      </c>
      <c r="M130" s="296">
        <v>5000</v>
      </c>
      <c r="N130" s="298" t="s">
        <v>315</v>
      </c>
      <c r="O130" s="298" t="s">
        <v>310</v>
      </c>
      <c r="P130" s="297" t="s">
        <v>19</v>
      </c>
      <c r="Q130" s="342" t="s">
        <v>238</v>
      </c>
      <c r="R130" s="298" t="s">
        <v>309</v>
      </c>
      <c r="S130" s="300"/>
      <c r="T130" s="300"/>
      <c r="U130" s="186">
        <v>10200</v>
      </c>
      <c r="V130" s="186">
        <f t="shared" si="32"/>
        <v>11220</v>
      </c>
      <c r="W130" s="186">
        <f t="shared" si="33"/>
        <v>14585</v>
      </c>
      <c r="X130" s="186">
        <f t="shared" si="34"/>
        <v>16045</v>
      </c>
      <c r="Y130" s="300"/>
      <c r="Z130" s="300"/>
      <c r="AA130" s="300"/>
      <c r="AB130" s="334">
        <v>9027</v>
      </c>
      <c r="AD130" s="185"/>
    </row>
    <row r="131" spans="1:43" s="49" customFormat="1">
      <c r="A131" s="295" t="s">
        <v>298</v>
      </c>
      <c r="B131" s="288">
        <v>240</v>
      </c>
      <c r="C131" s="288">
        <f t="shared" si="25"/>
        <v>33600</v>
      </c>
      <c r="D131" s="296" t="s">
        <v>20</v>
      </c>
      <c r="E131" s="288">
        <v>0.95</v>
      </c>
      <c r="F131" s="288" t="s">
        <v>16</v>
      </c>
      <c r="G131" s="288">
        <v>67</v>
      </c>
      <c r="H131" s="291" t="s">
        <v>29</v>
      </c>
      <c r="I131" s="288">
        <v>648</v>
      </c>
      <c r="J131" s="286" t="s">
        <v>750</v>
      </c>
      <c r="K131" s="288" t="s">
        <v>537</v>
      </c>
      <c r="L131" s="315">
        <v>4600</v>
      </c>
      <c r="M131" s="296">
        <v>5000</v>
      </c>
      <c r="N131" s="298" t="s">
        <v>315</v>
      </c>
      <c r="O131" s="298" t="s">
        <v>310</v>
      </c>
      <c r="P131" s="297" t="s">
        <v>19</v>
      </c>
      <c r="Q131" s="342" t="s">
        <v>238</v>
      </c>
      <c r="R131" s="298" t="s">
        <v>309</v>
      </c>
      <c r="S131" s="300"/>
      <c r="T131" s="300"/>
      <c r="U131" s="186">
        <v>10200</v>
      </c>
      <c r="V131" s="186">
        <f t="shared" si="32"/>
        <v>11220</v>
      </c>
      <c r="W131" s="186">
        <f t="shared" si="33"/>
        <v>14585</v>
      </c>
      <c r="X131" s="186">
        <f t="shared" si="34"/>
        <v>16045</v>
      </c>
      <c r="Y131" s="300"/>
      <c r="Z131" s="300"/>
      <c r="AA131" s="300"/>
      <c r="AB131" s="334">
        <v>9028</v>
      </c>
      <c r="AD131" s="185"/>
    </row>
    <row r="132" spans="1:43" s="49" customFormat="1">
      <c r="A132" s="295" t="s">
        <v>281</v>
      </c>
      <c r="B132" s="288">
        <f>96*3</f>
        <v>288</v>
      </c>
      <c r="C132" s="288">
        <f t="shared" si="25"/>
        <v>40320</v>
      </c>
      <c r="D132" s="296" t="s">
        <v>20</v>
      </c>
      <c r="E132" s="288">
        <v>0.95</v>
      </c>
      <c r="F132" s="288" t="s">
        <v>7</v>
      </c>
      <c r="G132" s="288">
        <v>67</v>
      </c>
      <c r="H132" s="291" t="s">
        <v>29</v>
      </c>
      <c r="I132" s="302">
        <v>792</v>
      </c>
      <c r="J132" s="286" t="s">
        <v>751</v>
      </c>
      <c r="K132" s="288" t="s">
        <v>434</v>
      </c>
      <c r="L132" s="288">
        <v>5300</v>
      </c>
      <c r="M132" s="296">
        <v>5600</v>
      </c>
      <c r="N132" s="298" t="s">
        <v>315</v>
      </c>
      <c r="O132" s="298" t="s">
        <v>310</v>
      </c>
      <c r="P132" s="301" t="s">
        <v>14</v>
      </c>
      <c r="Q132" s="342" t="s">
        <v>238</v>
      </c>
      <c r="R132" s="298" t="s">
        <v>309</v>
      </c>
      <c r="S132" s="300"/>
      <c r="T132" s="300"/>
      <c r="U132" s="186">
        <v>10800</v>
      </c>
      <c r="V132" s="186">
        <f t="shared" si="32"/>
        <v>11880</v>
      </c>
      <c r="W132" s="186">
        <f t="shared" si="33"/>
        <v>15445</v>
      </c>
      <c r="X132" s="186">
        <f t="shared" si="34"/>
        <v>16990</v>
      </c>
      <c r="Y132" s="300"/>
      <c r="Z132" s="300"/>
      <c r="AA132" s="300"/>
      <c r="AB132" s="334">
        <v>9056</v>
      </c>
      <c r="AD132" s="185"/>
    </row>
    <row r="133" spans="1:43" s="49" customFormat="1">
      <c r="A133" s="303" t="s">
        <v>287</v>
      </c>
      <c r="B133" s="288">
        <v>288</v>
      </c>
      <c r="C133" s="288">
        <f t="shared" si="25"/>
        <v>40320</v>
      </c>
      <c r="D133" s="296" t="s">
        <v>20</v>
      </c>
      <c r="E133" s="288">
        <v>0.95</v>
      </c>
      <c r="F133" s="288" t="s">
        <v>7</v>
      </c>
      <c r="G133" s="288">
        <v>67</v>
      </c>
      <c r="H133" s="291" t="s">
        <v>29</v>
      </c>
      <c r="I133" s="302">
        <v>792</v>
      </c>
      <c r="J133" s="286" t="s">
        <v>752</v>
      </c>
      <c r="K133" s="288" t="s">
        <v>434</v>
      </c>
      <c r="L133" s="288">
        <v>5400</v>
      </c>
      <c r="M133" s="296">
        <v>5800</v>
      </c>
      <c r="N133" s="298" t="s">
        <v>315</v>
      </c>
      <c r="O133" s="298" t="s">
        <v>310</v>
      </c>
      <c r="P133" s="301" t="s">
        <v>14</v>
      </c>
      <c r="Q133" s="342" t="s">
        <v>238</v>
      </c>
      <c r="R133" s="298" t="s">
        <v>309</v>
      </c>
      <c r="S133" s="300"/>
      <c r="T133" s="300"/>
      <c r="U133" s="186">
        <v>10800</v>
      </c>
      <c r="V133" s="186">
        <f t="shared" si="32"/>
        <v>11880</v>
      </c>
      <c r="W133" s="186">
        <f t="shared" si="33"/>
        <v>15445</v>
      </c>
      <c r="X133" s="186">
        <f t="shared" si="34"/>
        <v>16990</v>
      </c>
      <c r="Y133" s="300"/>
      <c r="Z133" s="300"/>
      <c r="AA133" s="300"/>
      <c r="AB133" s="334">
        <v>9064</v>
      </c>
      <c r="AD133" s="185"/>
    </row>
    <row r="134" spans="1:43" s="49" customFormat="1">
      <c r="A134" s="295" t="s">
        <v>293</v>
      </c>
      <c r="B134" s="288">
        <v>288</v>
      </c>
      <c r="C134" s="288">
        <f t="shared" si="25"/>
        <v>40320</v>
      </c>
      <c r="D134" s="296" t="s">
        <v>20</v>
      </c>
      <c r="E134" s="288">
        <v>0.95</v>
      </c>
      <c r="F134" s="288" t="s">
        <v>16</v>
      </c>
      <c r="G134" s="288">
        <v>67</v>
      </c>
      <c r="H134" s="291" t="s">
        <v>29</v>
      </c>
      <c r="I134" s="302">
        <v>792</v>
      </c>
      <c r="J134" s="286" t="s">
        <v>753</v>
      </c>
      <c r="K134" s="288" t="s">
        <v>434</v>
      </c>
      <c r="L134" s="288">
        <v>5300</v>
      </c>
      <c r="M134" s="296">
        <v>5700</v>
      </c>
      <c r="N134" s="298" t="s">
        <v>315</v>
      </c>
      <c r="O134" s="298" t="s">
        <v>310</v>
      </c>
      <c r="P134" s="301" t="s">
        <v>14</v>
      </c>
      <c r="Q134" s="342" t="s">
        <v>238</v>
      </c>
      <c r="R134" s="298" t="s">
        <v>309</v>
      </c>
      <c r="S134" s="300"/>
      <c r="T134" s="300"/>
      <c r="U134" s="186">
        <v>10800</v>
      </c>
      <c r="V134" s="186">
        <f t="shared" si="32"/>
        <v>11880</v>
      </c>
      <c r="W134" s="186">
        <f t="shared" si="33"/>
        <v>15445</v>
      </c>
      <c r="X134" s="186">
        <f t="shared" si="34"/>
        <v>16990</v>
      </c>
      <c r="Y134" s="300"/>
      <c r="Z134" s="300"/>
      <c r="AA134" s="300"/>
      <c r="AB134" s="334">
        <v>9060</v>
      </c>
      <c r="AD134" s="185"/>
    </row>
    <row r="135" spans="1:43" s="49" customFormat="1">
      <c r="A135" s="303" t="s">
        <v>299</v>
      </c>
      <c r="B135" s="288">
        <v>288</v>
      </c>
      <c r="C135" s="288">
        <f t="shared" si="25"/>
        <v>40320</v>
      </c>
      <c r="D135" s="296" t="s">
        <v>20</v>
      </c>
      <c r="E135" s="288">
        <v>0.95</v>
      </c>
      <c r="F135" s="288" t="s">
        <v>16</v>
      </c>
      <c r="G135" s="288">
        <v>67</v>
      </c>
      <c r="H135" s="291" t="s">
        <v>29</v>
      </c>
      <c r="I135" s="302">
        <v>792</v>
      </c>
      <c r="J135" s="286" t="s">
        <v>754</v>
      </c>
      <c r="K135" s="288" t="s">
        <v>463</v>
      </c>
      <c r="L135" s="288">
        <v>5450</v>
      </c>
      <c r="M135" s="296">
        <v>5900</v>
      </c>
      <c r="N135" s="298" t="s">
        <v>315</v>
      </c>
      <c r="O135" s="298" t="s">
        <v>310</v>
      </c>
      <c r="P135" s="301" t="s">
        <v>14</v>
      </c>
      <c r="Q135" s="342" t="s">
        <v>238</v>
      </c>
      <c r="R135" s="298" t="s">
        <v>309</v>
      </c>
      <c r="S135" s="300"/>
      <c r="T135" s="300"/>
      <c r="U135" s="186">
        <v>10800</v>
      </c>
      <c r="V135" s="186">
        <f t="shared" si="32"/>
        <v>11880</v>
      </c>
      <c r="W135" s="186">
        <f t="shared" si="33"/>
        <v>15445</v>
      </c>
      <c r="X135" s="186">
        <f t="shared" si="34"/>
        <v>16990</v>
      </c>
      <c r="Y135" s="300"/>
      <c r="Z135" s="300"/>
      <c r="AA135" s="300"/>
      <c r="AB135" s="334">
        <v>9068</v>
      </c>
      <c r="AD135" s="185"/>
    </row>
    <row r="136" spans="1:43" s="49" customFormat="1">
      <c r="A136" s="295" t="s">
        <v>282</v>
      </c>
      <c r="B136" s="288">
        <v>372</v>
      </c>
      <c r="C136" s="288">
        <f t="shared" si="25"/>
        <v>52080</v>
      </c>
      <c r="D136" s="296" t="s">
        <v>20</v>
      </c>
      <c r="E136" s="288">
        <v>0.95</v>
      </c>
      <c r="F136" s="288" t="s">
        <v>7</v>
      </c>
      <c r="G136" s="288">
        <v>67</v>
      </c>
      <c r="H136" s="291" t="s">
        <v>29</v>
      </c>
      <c r="I136" s="288">
        <v>1008</v>
      </c>
      <c r="J136" s="286" t="s">
        <v>755</v>
      </c>
      <c r="K136" s="288" t="s">
        <v>460</v>
      </c>
      <c r="L136" s="315">
        <v>6600</v>
      </c>
      <c r="M136" s="296">
        <v>6900</v>
      </c>
      <c r="N136" s="298" t="s">
        <v>315</v>
      </c>
      <c r="O136" s="298" t="s">
        <v>310</v>
      </c>
      <c r="P136" s="297" t="s">
        <v>19</v>
      </c>
      <c r="Q136" s="342" t="s">
        <v>238</v>
      </c>
      <c r="R136" s="298" t="s">
        <v>309</v>
      </c>
      <c r="S136" s="300"/>
      <c r="T136" s="300"/>
      <c r="U136" s="186">
        <v>13050</v>
      </c>
      <c r="V136" s="186">
        <f t="shared" si="32"/>
        <v>14355</v>
      </c>
      <c r="W136" s="186">
        <f t="shared" si="33"/>
        <v>18660</v>
      </c>
      <c r="X136" s="186">
        <f t="shared" si="34"/>
        <v>20525</v>
      </c>
      <c r="Y136" s="300"/>
      <c r="Z136" s="300"/>
      <c r="AA136" s="300"/>
      <c r="AB136" s="334">
        <v>9041</v>
      </c>
      <c r="AD136" s="185"/>
    </row>
    <row r="137" spans="1:43" s="49" customFormat="1">
      <c r="A137" s="295" t="s">
        <v>288</v>
      </c>
      <c r="B137" s="288">
        <v>372</v>
      </c>
      <c r="C137" s="288">
        <f t="shared" si="25"/>
        <v>52080</v>
      </c>
      <c r="D137" s="296" t="s">
        <v>20</v>
      </c>
      <c r="E137" s="288">
        <v>0.95</v>
      </c>
      <c r="F137" s="288" t="s">
        <v>7</v>
      </c>
      <c r="G137" s="288">
        <v>67</v>
      </c>
      <c r="H137" s="291" t="s">
        <v>29</v>
      </c>
      <c r="I137" s="288">
        <v>1008</v>
      </c>
      <c r="J137" s="286" t="s">
        <v>756</v>
      </c>
      <c r="K137" s="288" t="s">
        <v>536</v>
      </c>
      <c r="L137" s="315">
        <v>6700</v>
      </c>
      <c r="M137" s="296">
        <v>7000</v>
      </c>
      <c r="N137" s="298" t="s">
        <v>315</v>
      </c>
      <c r="O137" s="298" t="s">
        <v>310</v>
      </c>
      <c r="P137" s="297" t="s">
        <v>19</v>
      </c>
      <c r="Q137" s="342" t="s">
        <v>238</v>
      </c>
      <c r="R137" s="298" t="s">
        <v>309</v>
      </c>
      <c r="S137" s="300"/>
      <c r="T137" s="300"/>
      <c r="U137" s="186">
        <v>13050</v>
      </c>
      <c r="V137" s="186">
        <f t="shared" si="32"/>
        <v>14355</v>
      </c>
      <c r="W137" s="186">
        <f t="shared" si="33"/>
        <v>18660</v>
      </c>
      <c r="X137" s="186">
        <f t="shared" si="34"/>
        <v>20525</v>
      </c>
      <c r="Y137" s="300"/>
      <c r="Z137" s="300"/>
      <c r="AA137" s="300"/>
      <c r="AB137" s="334">
        <v>9042</v>
      </c>
      <c r="AD137" s="185"/>
    </row>
    <row r="138" spans="1:43" s="49" customFormat="1">
      <c r="A138" s="295" t="s">
        <v>294</v>
      </c>
      <c r="B138" s="288">
        <v>372</v>
      </c>
      <c r="C138" s="288">
        <f t="shared" si="25"/>
        <v>52080</v>
      </c>
      <c r="D138" s="296" t="s">
        <v>20</v>
      </c>
      <c r="E138" s="288">
        <v>0.95</v>
      </c>
      <c r="F138" s="288" t="s">
        <v>16</v>
      </c>
      <c r="G138" s="288">
        <v>67</v>
      </c>
      <c r="H138" s="291" t="s">
        <v>29</v>
      </c>
      <c r="I138" s="288">
        <v>1008</v>
      </c>
      <c r="J138" s="286" t="s">
        <v>757</v>
      </c>
      <c r="K138" s="288" t="s">
        <v>536</v>
      </c>
      <c r="L138" s="315">
        <v>6700</v>
      </c>
      <c r="M138" s="296">
        <v>7000</v>
      </c>
      <c r="N138" s="298" t="s">
        <v>315</v>
      </c>
      <c r="O138" s="298" t="s">
        <v>310</v>
      </c>
      <c r="P138" s="297" t="s">
        <v>19</v>
      </c>
      <c r="Q138" s="342" t="s">
        <v>238</v>
      </c>
      <c r="R138" s="298" t="s">
        <v>309</v>
      </c>
      <c r="S138" s="300"/>
      <c r="T138" s="300"/>
      <c r="U138" s="186">
        <v>13050</v>
      </c>
      <c r="V138" s="186">
        <f t="shared" si="32"/>
        <v>14355</v>
      </c>
      <c r="W138" s="186">
        <f t="shared" si="33"/>
        <v>18660</v>
      </c>
      <c r="X138" s="186">
        <f t="shared" si="34"/>
        <v>20525</v>
      </c>
      <c r="Y138" s="300"/>
      <c r="Z138" s="300"/>
      <c r="AA138" s="300"/>
      <c r="AB138" s="334">
        <v>9043</v>
      </c>
      <c r="AD138" s="185"/>
    </row>
    <row r="139" spans="1:43" s="49" customFormat="1">
      <c r="A139" s="295" t="s">
        <v>300</v>
      </c>
      <c r="B139" s="288">
        <v>372</v>
      </c>
      <c r="C139" s="288">
        <f t="shared" si="25"/>
        <v>52080</v>
      </c>
      <c r="D139" s="296" t="s">
        <v>20</v>
      </c>
      <c r="E139" s="288">
        <v>0.95</v>
      </c>
      <c r="F139" s="288" t="s">
        <v>16</v>
      </c>
      <c r="G139" s="288">
        <v>67</v>
      </c>
      <c r="H139" s="291" t="s">
        <v>29</v>
      </c>
      <c r="I139" s="288">
        <v>1008</v>
      </c>
      <c r="J139" s="286" t="s">
        <v>758</v>
      </c>
      <c r="K139" s="288" t="s">
        <v>536</v>
      </c>
      <c r="L139" s="315">
        <v>6700</v>
      </c>
      <c r="M139" s="296">
        <v>7000</v>
      </c>
      <c r="N139" s="298" t="s">
        <v>315</v>
      </c>
      <c r="O139" s="298" t="s">
        <v>310</v>
      </c>
      <c r="P139" s="297" t="s">
        <v>19</v>
      </c>
      <c r="Q139" s="342" t="s">
        <v>238</v>
      </c>
      <c r="R139" s="298" t="s">
        <v>309</v>
      </c>
      <c r="S139" s="300"/>
      <c r="T139" s="300"/>
      <c r="U139" s="186">
        <v>13050</v>
      </c>
      <c r="V139" s="186">
        <f t="shared" si="32"/>
        <v>14355</v>
      </c>
      <c r="W139" s="186">
        <f t="shared" si="33"/>
        <v>18660</v>
      </c>
      <c r="X139" s="186">
        <f t="shared" si="34"/>
        <v>20525</v>
      </c>
      <c r="Y139" s="300"/>
      <c r="Z139" s="300"/>
      <c r="AA139" s="300"/>
      <c r="AB139" s="334">
        <v>9044</v>
      </c>
      <c r="AD139" s="185"/>
    </row>
    <row r="140" spans="1:43" s="49" customFormat="1">
      <c r="A140" s="295"/>
      <c r="B140" s="288"/>
      <c r="C140" s="288"/>
      <c r="D140" s="296"/>
      <c r="E140" s="288"/>
      <c r="F140" s="288"/>
      <c r="G140" s="288"/>
      <c r="H140" s="291"/>
      <c r="I140" s="288"/>
      <c r="J140" s="319"/>
      <c r="K140" s="315"/>
      <c r="L140" s="315"/>
      <c r="M140" s="296"/>
      <c r="N140" s="298"/>
      <c r="O140" s="298"/>
      <c r="P140" s="297"/>
      <c r="Q140" s="342"/>
      <c r="R140" s="298"/>
      <c r="S140" s="300"/>
      <c r="T140" s="300"/>
      <c r="U140" s="186"/>
      <c r="V140" s="186"/>
      <c r="W140" s="186"/>
      <c r="X140" s="186"/>
      <c r="Y140" s="300"/>
      <c r="Z140" s="300"/>
      <c r="AA140" s="300"/>
      <c r="AB140" s="334"/>
      <c r="AC140" s="300"/>
      <c r="AD140" s="300"/>
      <c r="AE140" s="300"/>
      <c r="AF140" s="300"/>
      <c r="AG140" s="300"/>
      <c r="AH140" s="300"/>
      <c r="AI140" s="300"/>
      <c r="AJ140" s="300"/>
      <c r="AK140" s="300"/>
      <c r="AL140" s="300"/>
      <c r="AM140" s="300"/>
      <c r="AN140" s="300"/>
      <c r="AO140" s="300"/>
      <c r="AP140" s="300"/>
      <c r="AQ140" s="300"/>
    </row>
    <row r="141" spans="1:43" s="49" customFormat="1">
      <c r="A141" s="295" t="s">
        <v>301</v>
      </c>
      <c r="B141" s="288">
        <v>32</v>
      </c>
      <c r="C141" s="288">
        <f t="shared" si="25"/>
        <v>4480</v>
      </c>
      <c r="D141" s="296" t="s">
        <v>20</v>
      </c>
      <c r="E141" s="288">
        <v>0.95</v>
      </c>
      <c r="F141" s="288" t="s">
        <v>16</v>
      </c>
      <c r="G141" s="288">
        <v>67</v>
      </c>
      <c r="H141" s="291" t="s">
        <v>29</v>
      </c>
      <c r="I141" s="288">
        <v>168</v>
      </c>
      <c r="J141" s="286" t="s">
        <v>759</v>
      </c>
      <c r="K141" s="288" t="s">
        <v>442</v>
      </c>
      <c r="L141" s="288">
        <v>1700</v>
      </c>
      <c r="M141" s="296">
        <v>1850</v>
      </c>
      <c r="N141" s="298" t="s">
        <v>315</v>
      </c>
      <c r="O141" s="298" t="s">
        <v>310</v>
      </c>
      <c r="P141" s="297" t="s">
        <v>19</v>
      </c>
      <c r="Q141" s="342" t="s">
        <v>238</v>
      </c>
      <c r="R141" s="298" t="s">
        <v>309</v>
      </c>
      <c r="S141" s="300"/>
      <c r="T141" s="300"/>
      <c r="U141" s="186">
        <v>2600</v>
      </c>
      <c r="V141" s="186">
        <f t="shared" ref="V141:V149" si="35">ROUND(((U141*1.1)/5),0)*5</f>
        <v>2860</v>
      </c>
      <c r="W141" s="186">
        <f t="shared" ref="W141:W149" si="36">ROUND(((V141*1.3)/5),0)*5</f>
        <v>3720</v>
      </c>
      <c r="X141" s="186">
        <f t="shared" ref="X141:X149" si="37">ROUND(((W141*1.1)/5),0)*5</f>
        <v>4090</v>
      </c>
      <c r="Y141" s="300"/>
      <c r="Z141" s="300"/>
      <c r="AA141" s="300"/>
      <c r="AB141" s="334">
        <v>9045</v>
      </c>
      <c r="AC141" s="300"/>
      <c r="AD141" s="300"/>
      <c r="AE141" s="300"/>
      <c r="AF141" s="300"/>
      <c r="AG141" s="300"/>
      <c r="AH141" s="300"/>
      <c r="AI141" s="300"/>
      <c r="AJ141" s="300"/>
      <c r="AK141" s="300"/>
      <c r="AL141" s="300"/>
      <c r="AM141" s="300"/>
      <c r="AN141" s="300"/>
      <c r="AO141" s="300"/>
      <c r="AP141" s="300"/>
      <c r="AQ141" s="300"/>
    </row>
    <row r="142" spans="1:43" s="49" customFormat="1">
      <c r="A142" s="295" t="s">
        <v>302</v>
      </c>
      <c r="B142" s="288">
        <v>48</v>
      </c>
      <c r="C142" s="288">
        <f t="shared" si="25"/>
        <v>6720</v>
      </c>
      <c r="D142" s="296" t="s">
        <v>20</v>
      </c>
      <c r="E142" s="288">
        <v>0.95</v>
      </c>
      <c r="F142" s="288" t="s">
        <v>16</v>
      </c>
      <c r="G142" s="288">
        <v>67</v>
      </c>
      <c r="H142" s="291" t="s">
        <v>29</v>
      </c>
      <c r="I142" s="288">
        <v>168</v>
      </c>
      <c r="J142" s="286" t="s">
        <v>759</v>
      </c>
      <c r="K142" s="288" t="s">
        <v>538</v>
      </c>
      <c r="L142" s="288">
        <v>1700</v>
      </c>
      <c r="M142" s="296">
        <v>1850</v>
      </c>
      <c r="N142" s="298" t="s">
        <v>315</v>
      </c>
      <c r="O142" s="298" t="s">
        <v>310</v>
      </c>
      <c r="P142" s="297" t="s">
        <v>19</v>
      </c>
      <c r="Q142" s="342" t="s">
        <v>238</v>
      </c>
      <c r="R142" s="298" t="s">
        <v>309</v>
      </c>
      <c r="S142" s="300"/>
      <c r="T142" s="300"/>
      <c r="U142" s="186">
        <v>3000</v>
      </c>
      <c r="V142" s="186">
        <f t="shared" si="35"/>
        <v>3300</v>
      </c>
      <c r="W142" s="186">
        <f t="shared" si="36"/>
        <v>4290</v>
      </c>
      <c r="X142" s="186">
        <f t="shared" si="37"/>
        <v>4720</v>
      </c>
      <c r="Y142" s="300"/>
      <c r="Z142" s="300"/>
      <c r="AA142" s="300"/>
      <c r="AB142" s="334">
        <v>9046</v>
      </c>
      <c r="AC142" s="300"/>
      <c r="AD142" s="300"/>
      <c r="AE142" s="300"/>
      <c r="AF142" s="300"/>
      <c r="AG142" s="300"/>
      <c r="AH142" s="300"/>
      <c r="AI142" s="300"/>
      <c r="AJ142" s="300"/>
      <c r="AK142" s="300"/>
      <c r="AL142" s="300"/>
      <c r="AM142" s="300"/>
      <c r="AN142" s="300"/>
      <c r="AO142" s="300"/>
      <c r="AP142" s="300"/>
      <c r="AQ142" s="300"/>
    </row>
    <row r="143" spans="1:43" s="49" customFormat="1">
      <c r="A143" s="295" t="s">
        <v>303</v>
      </c>
      <c r="B143" s="288">
        <v>64</v>
      </c>
      <c r="C143" s="288">
        <f t="shared" si="25"/>
        <v>8960</v>
      </c>
      <c r="D143" s="296" t="s">
        <v>20</v>
      </c>
      <c r="E143" s="288">
        <v>0.95</v>
      </c>
      <c r="F143" s="288" t="s">
        <v>16</v>
      </c>
      <c r="G143" s="288">
        <v>67</v>
      </c>
      <c r="H143" s="291" t="s">
        <v>29</v>
      </c>
      <c r="I143" s="302">
        <v>168</v>
      </c>
      <c r="J143" s="286" t="s">
        <v>759</v>
      </c>
      <c r="K143" s="288" t="s">
        <v>442</v>
      </c>
      <c r="L143" s="288">
        <v>1950</v>
      </c>
      <c r="M143" s="296">
        <v>2150</v>
      </c>
      <c r="N143" s="298" t="s">
        <v>315</v>
      </c>
      <c r="O143" s="298" t="s">
        <v>310</v>
      </c>
      <c r="P143" s="301" t="s">
        <v>14</v>
      </c>
      <c r="Q143" s="342" t="s">
        <v>238</v>
      </c>
      <c r="R143" s="298" t="s">
        <v>309</v>
      </c>
      <c r="S143" s="300"/>
      <c r="T143" s="300"/>
      <c r="U143" s="186">
        <v>3500</v>
      </c>
      <c r="V143" s="186">
        <f t="shared" si="35"/>
        <v>3850</v>
      </c>
      <c r="W143" s="186">
        <f t="shared" si="36"/>
        <v>5005</v>
      </c>
      <c r="X143" s="186">
        <f t="shared" si="37"/>
        <v>5505</v>
      </c>
      <c r="Y143" s="300"/>
      <c r="Z143" s="300"/>
      <c r="AA143" s="300"/>
      <c r="AB143" s="334">
        <v>9047</v>
      </c>
      <c r="AC143" s="300"/>
      <c r="AD143" s="300"/>
      <c r="AE143" s="300"/>
      <c r="AF143" s="300"/>
      <c r="AG143" s="300"/>
      <c r="AH143" s="300"/>
      <c r="AI143" s="300"/>
      <c r="AJ143" s="300"/>
      <c r="AK143" s="300"/>
      <c r="AL143" s="300"/>
      <c r="AM143" s="300"/>
      <c r="AN143" s="300"/>
      <c r="AO143" s="300"/>
      <c r="AP143" s="300"/>
      <c r="AQ143" s="300"/>
    </row>
    <row r="144" spans="1:43" s="49" customFormat="1">
      <c r="A144" s="295" t="s">
        <v>304</v>
      </c>
      <c r="B144" s="288">
        <v>96</v>
      </c>
      <c r="C144" s="288">
        <f t="shared" si="25"/>
        <v>13440</v>
      </c>
      <c r="D144" s="296" t="s">
        <v>20</v>
      </c>
      <c r="E144" s="288">
        <v>0.95</v>
      </c>
      <c r="F144" s="288" t="s">
        <v>16</v>
      </c>
      <c r="G144" s="288">
        <v>67</v>
      </c>
      <c r="H144" s="291" t="s">
        <v>29</v>
      </c>
      <c r="I144" s="302">
        <v>264</v>
      </c>
      <c r="J144" s="286" t="s">
        <v>760</v>
      </c>
      <c r="K144" s="288" t="s">
        <v>457</v>
      </c>
      <c r="L144" s="288">
        <v>2250</v>
      </c>
      <c r="M144" s="296">
        <v>2450</v>
      </c>
      <c r="N144" s="298" t="s">
        <v>315</v>
      </c>
      <c r="O144" s="298" t="s">
        <v>310</v>
      </c>
      <c r="P144" s="301" t="s">
        <v>14</v>
      </c>
      <c r="Q144" s="342" t="s">
        <v>238</v>
      </c>
      <c r="R144" s="298" t="s">
        <v>309</v>
      </c>
      <c r="S144" s="300"/>
      <c r="T144" s="300"/>
      <c r="U144" s="186">
        <v>3900</v>
      </c>
      <c r="V144" s="186">
        <f t="shared" si="35"/>
        <v>4290</v>
      </c>
      <c r="W144" s="186">
        <f t="shared" si="36"/>
        <v>5575</v>
      </c>
      <c r="X144" s="186">
        <f t="shared" si="37"/>
        <v>6135</v>
      </c>
      <c r="Y144" s="300"/>
      <c r="Z144" s="300"/>
      <c r="AA144" s="300"/>
      <c r="AB144" s="334">
        <v>9048</v>
      </c>
      <c r="AC144" s="300"/>
      <c r="AD144" s="300"/>
      <c r="AE144" s="300"/>
      <c r="AF144" s="300"/>
      <c r="AG144" s="300"/>
      <c r="AH144" s="300"/>
      <c r="AI144" s="300"/>
      <c r="AJ144" s="300"/>
      <c r="AK144" s="300"/>
      <c r="AL144" s="300"/>
      <c r="AM144" s="300"/>
      <c r="AN144" s="300"/>
      <c r="AO144" s="300"/>
      <c r="AP144" s="300"/>
      <c r="AQ144" s="300"/>
    </row>
    <row r="145" spans="1:43" s="49" customFormat="1">
      <c r="A145" s="295" t="s">
        <v>305</v>
      </c>
      <c r="B145" s="288">
        <v>124</v>
      </c>
      <c r="C145" s="288">
        <f t="shared" si="25"/>
        <v>17360</v>
      </c>
      <c r="D145" s="296" t="s">
        <v>20</v>
      </c>
      <c r="E145" s="288">
        <v>0.95</v>
      </c>
      <c r="F145" s="288" t="s">
        <v>16</v>
      </c>
      <c r="G145" s="288">
        <v>67</v>
      </c>
      <c r="H145" s="291" t="s">
        <v>29</v>
      </c>
      <c r="I145" s="302">
        <v>336</v>
      </c>
      <c r="J145" s="286" t="s">
        <v>761</v>
      </c>
      <c r="K145" s="288" t="s">
        <v>459</v>
      </c>
      <c r="L145" s="288">
        <v>2700</v>
      </c>
      <c r="M145" s="296">
        <v>3000</v>
      </c>
      <c r="N145" s="298" t="s">
        <v>315</v>
      </c>
      <c r="O145" s="298" t="s">
        <v>310</v>
      </c>
      <c r="P145" s="301" t="s">
        <v>14</v>
      </c>
      <c r="Q145" s="342" t="s">
        <v>238</v>
      </c>
      <c r="R145" s="298" t="s">
        <v>309</v>
      </c>
      <c r="S145" s="300"/>
      <c r="T145" s="300"/>
      <c r="U145" s="186">
        <v>4500</v>
      </c>
      <c r="V145" s="186">
        <f t="shared" si="35"/>
        <v>4950</v>
      </c>
      <c r="W145" s="186">
        <f t="shared" si="36"/>
        <v>6435</v>
      </c>
      <c r="X145" s="186">
        <f t="shared" si="37"/>
        <v>7080</v>
      </c>
      <c r="Y145" s="300"/>
      <c r="Z145" s="300"/>
      <c r="AA145" s="300"/>
      <c r="AB145" s="334">
        <v>9049</v>
      </c>
      <c r="AC145" s="300"/>
      <c r="AD145" s="300"/>
      <c r="AE145" s="300"/>
      <c r="AF145" s="300"/>
      <c r="AG145" s="300"/>
      <c r="AH145" s="300"/>
      <c r="AI145" s="300"/>
      <c r="AJ145" s="300"/>
      <c r="AK145" s="300"/>
      <c r="AL145" s="300"/>
      <c r="AM145" s="300"/>
      <c r="AN145" s="300"/>
      <c r="AO145" s="300"/>
      <c r="AP145" s="300"/>
      <c r="AQ145" s="300"/>
    </row>
    <row r="146" spans="1:43" s="49" customFormat="1">
      <c r="A146" s="295" t="s">
        <v>838</v>
      </c>
      <c r="B146" s="288">
        <v>160</v>
      </c>
      <c r="C146" s="288">
        <f>B146*140</f>
        <v>22400</v>
      </c>
      <c r="D146" s="296" t="s">
        <v>20</v>
      </c>
      <c r="E146" s="288">
        <v>0.95</v>
      </c>
      <c r="F146" s="288" t="s">
        <v>16</v>
      </c>
      <c r="G146" s="288">
        <v>67</v>
      </c>
      <c r="H146" s="387" t="s">
        <v>29</v>
      </c>
      <c r="I146" s="302">
        <v>432</v>
      </c>
      <c r="J146" s="319" t="s">
        <v>762</v>
      </c>
      <c r="K146" s="315" t="s">
        <v>600</v>
      </c>
      <c r="L146" s="315">
        <v>3200</v>
      </c>
      <c r="M146" s="315">
        <v>3500</v>
      </c>
      <c r="N146" s="298" t="s">
        <v>315</v>
      </c>
      <c r="O146" s="298" t="s">
        <v>310</v>
      </c>
      <c r="P146" s="299" t="s">
        <v>14</v>
      </c>
      <c r="Q146" s="342" t="s">
        <v>238</v>
      </c>
      <c r="R146" s="298" t="s">
        <v>309</v>
      </c>
      <c r="S146" s="300"/>
      <c r="T146" s="300"/>
      <c r="U146" s="186">
        <v>6800</v>
      </c>
      <c r="V146" s="186">
        <f t="shared" si="35"/>
        <v>7480</v>
      </c>
      <c r="W146" s="186">
        <f t="shared" si="36"/>
        <v>9725</v>
      </c>
      <c r="X146" s="186">
        <f t="shared" si="37"/>
        <v>10700</v>
      </c>
      <c r="Y146" s="300"/>
      <c r="Z146" s="300"/>
      <c r="AA146" s="300"/>
      <c r="AB146" s="334">
        <v>90491</v>
      </c>
      <c r="AC146" s="300"/>
      <c r="AD146" s="300"/>
      <c r="AE146" s="300"/>
      <c r="AF146" s="300"/>
      <c r="AG146" s="300"/>
      <c r="AH146" s="300"/>
      <c r="AI146" s="300"/>
      <c r="AJ146" s="300"/>
      <c r="AK146" s="300"/>
      <c r="AL146" s="300"/>
      <c r="AM146" s="300"/>
      <c r="AN146" s="300"/>
      <c r="AO146" s="300"/>
      <c r="AP146" s="300"/>
      <c r="AQ146" s="300"/>
    </row>
    <row r="147" spans="1:43" s="49" customFormat="1">
      <c r="A147" s="295" t="s">
        <v>306</v>
      </c>
      <c r="B147" s="288">
        <v>192</v>
      </c>
      <c r="C147" s="288">
        <f t="shared" si="25"/>
        <v>26880</v>
      </c>
      <c r="D147" s="296" t="s">
        <v>20</v>
      </c>
      <c r="E147" s="288">
        <v>0.95</v>
      </c>
      <c r="F147" s="288" t="s">
        <v>16</v>
      </c>
      <c r="G147" s="288">
        <v>67</v>
      </c>
      <c r="H147" s="291" t="s">
        <v>29</v>
      </c>
      <c r="I147" s="302">
        <v>528</v>
      </c>
      <c r="J147" s="286" t="s">
        <v>763</v>
      </c>
      <c r="K147" s="302" t="s">
        <v>600</v>
      </c>
      <c r="L147" s="288">
        <v>3650</v>
      </c>
      <c r="M147" s="296">
        <v>4150</v>
      </c>
      <c r="N147" s="298" t="s">
        <v>315</v>
      </c>
      <c r="O147" s="298" t="s">
        <v>310</v>
      </c>
      <c r="P147" s="301" t="s">
        <v>14</v>
      </c>
      <c r="Q147" s="342" t="s">
        <v>238</v>
      </c>
      <c r="R147" s="298" t="s">
        <v>309</v>
      </c>
      <c r="S147" s="300"/>
      <c r="T147" s="300"/>
      <c r="U147" s="186">
        <v>7200</v>
      </c>
      <c r="V147" s="186">
        <f t="shared" si="35"/>
        <v>7920</v>
      </c>
      <c r="W147" s="186">
        <f t="shared" si="36"/>
        <v>10295</v>
      </c>
      <c r="X147" s="186">
        <f t="shared" si="37"/>
        <v>11325</v>
      </c>
      <c r="Y147" s="300"/>
      <c r="Z147" s="300"/>
      <c r="AA147" s="300"/>
      <c r="AB147" s="334">
        <v>9050</v>
      </c>
      <c r="AC147" s="300"/>
      <c r="AD147" s="300"/>
      <c r="AE147" s="300"/>
      <c r="AF147" s="300"/>
      <c r="AG147" s="300"/>
      <c r="AH147" s="300"/>
      <c r="AI147" s="300"/>
      <c r="AJ147" s="300"/>
      <c r="AK147" s="300"/>
      <c r="AL147" s="300"/>
      <c r="AM147" s="300"/>
      <c r="AN147" s="300"/>
      <c r="AO147" s="300"/>
      <c r="AP147" s="300"/>
      <c r="AQ147" s="300"/>
    </row>
    <row r="148" spans="1:43" s="49" customFormat="1">
      <c r="A148" s="295" t="s">
        <v>307</v>
      </c>
      <c r="B148" s="288">
        <v>192</v>
      </c>
      <c r="C148" s="288">
        <f t="shared" si="25"/>
        <v>26880</v>
      </c>
      <c r="D148" s="296" t="s">
        <v>20</v>
      </c>
      <c r="E148" s="288">
        <v>0.95</v>
      </c>
      <c r="F148" s="288" t="s">
        <v>16</v>
      </c>
      <c r="G148" s="288">
        <v>67</v>
      </c>
      <c r="H148" s="291" t="s">
        <v>29</v>
      </c>
      <c r="I148" s="302">
        <v>528</v>
      </c>
      <c r="J148" s="286" t="s">
        <v>764</v>
      </c>
      <c r="K148" s="288" t="s">
        <v>461</v>
      </c>
      <c r="L148" s="288">
        <v>4600</v>
      </c>
      <c r="M148" s="296">
        <v>5000</v>
      </c>
      <c r="N148" s="298" t="s">
        <v>315</v>
      </c>
      <c r="O148" s="298" t="s">
        <v>310</v>
      </c>
      <c r="P148" s="301" t="s">
        <v>14</v>
      </c>
      <c r="Q148" s="342" t="s">
        <v>238</v>
      </c>
      <c r="R148" s="298" t="s">
        <v>309</v>
      </c>
      <c r="S148" s="300"/>
      <c r="T148" s="300"/>
      <c r="U148" s="186">
        <v>7800</v>
      </c>
      <c r="V148" s="186">
        <f t="shared" si="35"/>
        <v>8580</v>
      </c>
      <c r="W148" s="186">
        <f t="shared" si="36"/>
        <v>11155</v>
      </c>
      <c r="X148" s="186">
        <f t="shared" si="37"/>
        <v>12270</v>
      </c>
      <c r="Y148" s="300"/>
      <c r="Z148" s="300"/>
      <c r="AA148" s="300"/>
      <c r="AB148" s="334">
        <v>9051</v>
      </c>
      <c r="AC148" s="300"/>
      <c r="AD148" s="300"/>
      <c r="AE148" s="300"/>
      <c r="AF148" s="300"/>
      <c r="AG148" s="300"/>
      <c r="AH148" s="300"/>
      <c r="AI148" s="300"/>
      <c r="AJ148" s="300"/>
      <c r="AK148" s="300"/>
      <c r="AL148" s="300"/>
      <c r="AM148" s="300"/>
      <c r="AN148" s="300"/>
      <c r="AO148" s="300"/>
      <c r="AP148" s="300"/>
      <c r="AQ148" s="300"/>
    </row>
    <row r="149" spans="1:43" s="49" customFormat="1">
      <c r="A149" s="295" t="s">
        <v>308</v>
      </c>
      <c r="B149" s="288">
        <v>248</v>
      </c>
      <c r="C149" s="288">
        <f>B149*140</f>
        <v>34720</v>
      </c>
      <c r="D149" s="296" t="s">
        <v>20</v>
      </c>
      <c r="E149" s="288">
        <v>0.95</v>
      </c>
      <c r="F149" s="288" t="s">
        <v>16</v>
      </c>
      <c r="G149" s="288">
        <v>67</v>
      </c>
      <c r="H149" s="291" t="s">
        <v>29</v>
      </c>
      <c r="I149" s="302">
        <v>672</v>
      </c>
      <c r="J149" s="286" t="s">
        <v>765</v>
      </c>
      <c r="K149" s="288" t="s">
        <v>464</v>
      </c>
      <c r="L149" s="288">
        <v>5300</v>
      </c>
      <c r="M149" s="296">
        <v>5650</v>
      </c>
      <c r="N149" s="298" t="s">
        <v>315</v>
      </c>
      <c r="O149" s="298" t="s">
        <v>310</v>
      </c>
      <c r="P149" s="301" t="s">
        <v>14</v>
      </c>
      <c r="Q149" s="342" t="s">
        <v>238</v>
      </c>
      <c r="R149" s="298" t="s">
        <v>309</v>
      </c>
      <c r="S149" s="300"/>
      <c r="T149" s="300"/>
      <c r="U149" s="186">
        <v>9000</v>
      </c>
      <c r="V149" s="186">
        <f t="shared" si="35"/>
        <v>9900</v>
      </c>
      <c r="W149" s="186">
        <f t="shared" si="36"/>
        <v>12870</v>
      </c>
      <c r="X149" s="186">
        <f t="shared" si="37"/>
        <v>14155</v>
      </c>
      <c r="Y149" s="300"/>
      <c r="Z149" s="300"/>
      <c r="AA149" s="300"/>
      <c r="AB149" s="334">
        <v>9052</v>
      </c>
      <c r="AC149" s="300"/>
      <c r="AD149" s="300"/>
      <c r="AE149" s="300"/>
      <c r="AF149" s="300"/>
      <c r="AG149" s="300"/>
      <c r="AH149" s="300"/>
      <c r="AI149" s="300"/>
      <c r="AJ149" s="300"/>
      <c r="AK149" s="300"/>
      <c r="AL149" s="300"/>
      <c r="AM149" s="300"/>
      <c r="AN149" s="300"/>
      <c r="AO149" s="300"/>
      <c r="AP149" s="300"/>
      <c r="AQ149" s="300"/>
    </row>
    <row r="150" spans="1:43" s="49" customFormat="1">
      <c r="A150" s="295"/>
      <c r="B150" s="288"/>
      <c r="C150" s="288"/>
      <c r="D150" s="296"/>
      <c r="E150" s="288"/>
      <c r="F150" s="288"/>
      <c r="G150" s="288"/>
      <c r="H150" s="291"/>
      <c r="I150" s="302"/>
      <c r="J150" s="303"/>
      <c r="K150" s="288"/>
      <c r="L150" s="288"/>
      <c r="M150" s="296"/>
      <c r="N150" s="298"/>
      <c r="O150" s="298"/>
      <c r="P150" s="301"/>
      <c r="Q150" s="299"/>
      <c r="R150" s="298"/>
      <c r="S150" s="300"/>
      <c r="T150" s="300"/>
      <c r="U150" s="186"/>
      <c r="V150" s="186"/>
      <c r="W150" s="186"/>
      <c r="X150" s="186"/>
      <c r="Y150" s="300"/>
      <c r="Z150" s="300"/>
      <c r="AA150" s="300"/>
      <c r="AB150" s="334"/>
      <c r="AC150" s="300"/>
      <c r="AD150" s="300"/>
      <c r="AE150" s="300"/>
      <c r="AF150" s="300"/>
      <c r="AG150" s="300"/>
      <c r="AH150" s="300"/>
      <c r="AI150" s="300"/>
      <c r="AJ150" s="300"/>
      <c r="AK150" s="300"/>
      <c r="AL150" s="300"/>
      <c r="AM150" s="300"/>
      <c r="AN150" s="300"/>
      <c r="AO150" s="300"/>
      <c r="AP150" s="300"/>
      <c r="AQ150" s="300"/>
    </row>
    <row r="151" spans="1:43" s="64" customFormat="1" ht="15">
      <c r="A151" s="61" t="s">
        <v>78</v>
      </c>
      <c r="B151" s="62">
        <v>27</v>
      </c>
      <c r="C151" s="62">
        <f>B151*165</f>
        <v>4455</v>
      </c>
      <c r="D151" s="63" t="s">
        <v>20</v>
      </c>
      <c r="E151" s="62">
        <v>0.95</v>
      </c>
      <c r="F151" s="62" t="s">
        <v>588</v>
      </c>
      <c r="G151" s="62">
        <v>67</v>
      </c>
      <c r="H151" s="80" t="s">
        <v>194</v>
      </c>
      <c r="I151" s="202">
        <v>12</v>
      </c>
      <c r="J151" s="391" t="s">
        <v>777</v>
      </c>
      <c r="K151" s="202" t="s">
        <v>440</v>
      </c>
      <c r="L151" s="202">
        <v>1000</v>
      </c>
      <c r="M151" s="63">
        <v>1100</v>
      </c>
      <c r="N151" s="91" t="s">
        <v>162</v>
      </c>
      <c r="O151" s="91" t="s">
        <v>310</v>
      </c>
      <c r="P151" s="217" t="s">
        <v>14</v>
      </c>
      <c r="Q151" s="218" t="s">
        <v>164</v>
      </c>
      <c r="R151" s="81" t="s">
        <v>31</v>
      </c>
      <c r="T151" s="187"/>
      <c r="U151" s="186">
        <v>2140</v>
      </c>
      <c r="V151" s="186">
        <f>ROUND(((U151*1.1)/5),0)*5</f>
        <v>2355</v>
      </c>
      <c r="W151" s="186">
        <f>ROUND(((V151*1.3)/5),0)*5</f>
        <v>3060</v>
      </c>
      <c r="X151" s="186">
        <f>ROUND(((W151*1.1)/5),0)*5</f>
        <v>3365</v>
      </c>
      <c r="Y151" s="187"/>
      <c r="Z151" s="187"/>
      <c r="AA151" s="187"/>
      <c r="AB151" s="187">
        <v>2001</v>
      </c>
      <c r="AC151" s="187"/>
      <c r="AD151" s="187"/>
    </row>
    <row r="152" spans="1:43" s="64" customFormat="1" ht="15">
      <c r="A152" s="61" t="s">
        <v>114</v>
      </c>
      <c r="B152" s="62">
        <v>27</v>
      </c>
      <c r="C152" s="62">
        <f t="shared" ref="C152:C241" si="38">B152*165</f>
        <v>4455</v>
      </c>
      <c r="D152" s="63" t="s">
        <v>20</v>
      </c>
      <c r="E152" s="62">
        <v>0.95</v>
      </c>
      <c r="F152" s="62" t="s">
        <v>588</v>
      </c>
      <c r="G152" s="62">
        <v>67</v>
      </c>
      <c r="H152" s="80" t="s">
        <v>194</v>
      </c>
      <c r="I152" s="202">
        <v>12</v>
      </c>
      <c r="J152" s="391" t="s">
        <v>778</v>
      </c>
      <c r="K152" s="202" t="s">
        <v>440</v>
      </c>
      <c r="L152" s="202">
        <v>1050</v>
      </c>
      <c r="M152" s="63">
        <v>1150</v>
      </c>
      <c r="N152" s="91" t="s">
        <v>162</v>
      </c>
      <c r="O152" s="91" t="s">
        <v>310</v>
      </c>
      <c r="P152" s="217" t="s">
        <v>14</v>
      </c>
      <c r="Q152" s="218" t="s">
        <v>164</v>
      </c>
      <c r="R152" s="81" t="s">
        <v>31</v>
      </c>
      <c r="T152" s="187"/>
      <c r="U152" s="186">
        <v>2140</v>
      </c>
      <c r="V152" s="186">
        <f>ROUND(((U152*1.1)/5),0)*5</f>
        <v>2355</v>
      </c>
      <c r="W152" s="186">
        <f>ROUND(((V152*1.3)/5),0)*5</f>
        <v>3060</v>
      </c>
      <c r="X152" s="186">
        <f>ROUND(((W152*1.1)/5),0)*5</f>
        <v>3365</v>
      </c>
      <c r="Y152" s="187"/>
      <c r="Z152" s="187"/>
      <c r="AA152" s="187"/>
      <c r="AB152" s="187">
        <v>2037</v>
      </c>
      <c r="AC152" s="187"/>
      <c r="AD152" s="187"/>
    </row>
    <row r="153" spans="1:43" s="64" customFormat="1" ht="15">
      <c r="A153" s="61" t="s">
        <v>81</v>
      </c>
      <c r="B153" s="62">
        <v>27</v>
      </c>
      <c r="C153" s="62">
        <f t="shared" si="38"/>
        <v>4455</v>
      </c>
      <c r="D153" s="63" t="s">
        <v>20</v>
      </c>
      <c r="E153" s="62">
        <v>0.95</v>
      </c>
      <c r="F153" s="62" t="s">
        <v>589</v>
      </c>
      <c r="G153" s="62">
        <v>67</v>
      </c>
      <c r="H153" s="80" t="s">
        <v>194</v>
      </c>
      <c r="I153" s="202">
        <v>12</v>
      </c>
      <c r="J153" s="391" t="s">
        <v>777</v>
      </c>
      <c r="K153" s="202" t="s">
        <v>440</v>
      </c>
      <c r="L153" s="202">
        <v>1000</v>
      </c>
      <c r="M153" s="63">
        <v>1100</v>
      </c>
      <c r="N153" s="91" t="s">
        <v>162</v>
      </c>
      <c r="O153" s="91" t="s">
        <v>310</v>
      </c>
      <c r="P153" s="217" t="s">
        <v>14</v>
      </c>
      <c r="Q153" s="218" t="s">
        <v>164</v>
      </c>
      <c r="R153" s="81" t="s">
        <v>31</v>
      </c>
      <c r="T153" s="187"/>
      <c r="U153" s="186">
        <v>1870</v>
      </c>
      <c r="V153" s="186">
        <f t="shared" ref="V153:V158" si="39">ROUND(((U153*1.1)/5),0)*5</f>
        <v>2055</v>
      </c>
      <c r="W153" s="186">
        <f t="shared" ref="W153:W158" si="40">ROUND(((V153*1.3)/5),0)*5</f>
        <v>2670</v>
      </c>
      <c r="X153" s="186">
        <f t="shared" ref="X153:X158" si="41">ROUND(((W153*1.1)/5),0)*5</f>
        <v>2935</v>
      </c>
      <c r="Y153" s="187"/>
      <c r="Z153" s="187"/>
      <c r="AA153" s="187"/>
      <c r="AB153" s="187">
        <v>2004</v>
      </c>
      <c r="AC153" s="187"/>
      <c r="AD153" s="187"/>
    </row>
    <row r="154" spans="1:43" s="64" customFormat="1" ht="15">
      <c r="A154" s="61" t="s">
        <v>117</v>
      </c>
      <c r="B154" s="62">
        <v>27</v>
      </c>
      <c r="C154" s="62">
        <f t="shared" si="38"/>
        <v>4455</v>
      </c>
      <c r="D154" s="63" t="s">
        <v>20</v>
      </c>
      <c r="E154" s="62">
        <v>0.95</v>
      </c>
      <c r="F154" s="62" t="s">
        <v>589</v>
      </c>
      <c r="G154" s="62">
        <v>67</v>
      </c>
      <c r="H154" s="80" t="s">
        <v>194</v>
      </c>
      <c r="I154" s="202">
        <v>12</v>
      </c>
      <c r="J154" s="391" t="s">
        <v>778</v>
      </c>
      <c r="K154" s="202" t="s">
        <v>440</v>
      </c>
      <c r="L154" s="202">
        <v>1050</v>
      </c>
      <c r="M154" s="63">
        <v>1150</v>
      </c>
      <c r="N154" s="91" t="s">
        <v>162</v>
      </c>
      <c r="O154" s="91" t="s">
        <v>310</v>
      </c>
      <c r="P154" s="217" t="s">
        <v>14</v>
      </c>
      <c r="Q154" s="218" t="s">
        <v>164</v>
      </c>
      <c r="R154" s="81" t="s">
        <v>31</v>
      </c>
      <c r="T154" s="187"/>
      <c r="U154" s="186">
        <v>1870</v>
      </c>
      <c r="V154" s="186">
        <f t="shared" si="39"/>
        <v>2055</v>
      </c>
      <c r="W154" s="186">
        <f t="shared" si="40"/>
        <v>2670</v>
      </c>
      <c r="X154" s="186">
        <f t="shared" si="41"/>
        <v>2935</v>
      </c>
      <c r="Y154" s="187"/>
      <c r="Z154" s="187"/>
      <c r="AA154" s="187"/>
      <c r="AB154" s="187">
        <v>2040</v>
      </c>
      <c r="AC154" s="187"/>
      <c r="AD154" s="187"/>
    </row>
    <row r="155" spans="1:43" s="64" customFormat="1" ht="15">
      <c r="A155" s="61" t="s">
        <v>84</v>
      </c>
      <c r="B155" s="62">
        <v>27</v>
      </c>
      <c r="C155" s="62">
        <f t="shared" si="38"/>
        <v>4455</v>
      </c>
      <c r="D155" s="63" t="s">
        <v>20</v>
      </c>
      <c r="E155" s="62">
        <v>0.95</v>
      </c>
      <c r="F155" s="62" t="s">
        <v>590</v>
      </c>
      <c r="G155" s="62">
        <v>67</v>
      </c>
      <c r="H155" s="80" t="s">
        <v>194</v>
      </c>
      <c r="I155" s="202">
        <v>12</v>
      </c>
      <c r="J155" s="391" t="s">
        <v>777</v>
      </c>
      <c r="K155" s="202" t="s">
        <v>440</v>
      </c>
      <c r="L155" s="202">
        <v>1000</v>
      </c>
      <c r="M155" s="63">
        <v>1100</v>
      </c>
      <c r="N155" s="91" t="s">
        <v>162</v>
      </c>
      <c r="O155" s="91" t="s">
        <v>310</v>
      </c>
      <c r="P155" s="217" t="s">
        <v>14</v>
      </c>
      <c r="Q155" s="218" t="s">
        <v>164</v>
      </c>
      <c r="R155" s="81" t="s">
        <v>31</v>
      </c>
      <c r="T155" s="187"/>
      <c r="U155" s="186">
        <v>1870</v>
      </c>
      <c r="V155" s="186">
        <f t="shared" si="39"/>
        <v>2055</v>
      </c>
      <c r="W155" s="186">
        <f t="shared" si="40"/>
        <v>2670</v>
      </c>
      <c r="X155" s="186">
        <f t="shared" si="41"/>
        <v>2935</v>
      </c>
      <c r="Y155" s="187"/>
      <c r="Z155" s="187"/>
      <c r="AA155" s="187"/>
      <c r="AB155" s="187">
        <v>2007</v>
      </c>
      <c r="AC155" s="187"/>
      <c r="AD155" s="187"/>
    </row>
    <row r="156" spans="1:43" s="64" customFormat="1" ht="15">
      <c r="A156" s="61" t="s">
        <v>120</v>
      </c>
      <c r="B156" s="62">
        <v>27</v>
      </c>
      <c r="C156" s="62">
        <f t="shared" si="38"/>
        <v>4455</v>
      </c>
      <c r="D156" s="63" t="s">
        <v>20</v>
      </c>
      <c r="E156" s="62">
        <v>0.95</v>
      </c>
      <c r="F156" s="62" t="s">
        <v>590</v>
      </c>
      <c r="G156" s="62">
        <v>67</v>
      </c>
      <c r="H156" s="80" t="s">
        <v>194</v>
      </c>
      <c r="I156" s="202">
        <v>12</v>
      </c>
      <c r="J156" s="391" t="s">
        <v>778</v>
      </c>
      <c r="K156" s="202" t="s">
        <v>440</v>
      </c>
      <c r="L156" s="202">
        <v>1050</v>
      </c>
      <c r="M156" s="63">
        <v>1150</v>
      </c>
      <c r="N156" s="91" t="s">
        <v>162</v>
      </c>
      <c r="O156" s="91" t="s">
        <v>310</v>
      </c>
      <c r="P156" s="217" t="s">
        <v>14</v>
      </c>
      <c r="Q156" s="218" t="s">
        <v>164</v>
      </c>
      <c r="R156" s="81" t="s">
        <v>31</v>
      </c>
      <c r="T156" s="187"/>
      <c r="U156" s="186">
        <v>1870</v>
      </c>
      <c r="V156" s="186">
        <f t="shared" si="39"/>
        <v>2055</v>
      </c>
      <c r="W156" s="186">
        <f t="shared" si="40"/>
        <v>2670</v>
      </c>
      <c r="X156" s="186">
        <f t="shared" si="41"/>
        <v>2935</v>
      </c>
      <c r="Y156" s="187"/>
      <c r="Z156" s="187"/>
      <c r="AA156" s="187"/>
      <c r="AB156" s="187">
        <v>2043</v>
      </c>
      <c r="AC156" s="187"/>
      <c r="AD156" s="187"/>
    </row>
    <row r="157" spans="1:43" s="64" customFormat="1" ht="15">
      <c r="A157" s="61" t="s">
        <v>87</v>
      </c>
      <c r="B157" s="62">
        <v>27</v>
      </c>
      <c r="C157" s="62">
        <f t="shared" si="38"/>
        <v>4455</v>
      </c>
      <c r="D157" s="63" t="s">
        <v>20</v>
      </c>
      <c r="E157" s="62">
        <v>0.95</v>
      </c>
      <c r="F157" s="62" t="s">
        <v>595</v>
      </c>
      <c r="G157" s="62">
        <v>67</v>
      </c>
      <c r="H157" s="80" t="s">
        <v>194</v>
      </c>
      <c r="I157" s="202">
        <v>12</v>
      </c>
      <c r="J157" s="391" t="s">
        <v>777</v>
      </c>
      <c r="K157" s="202" t="s">
        <v>440</v>
      </c>
      <c r="L157" s="202">
        <v>1000</v>
      </c>
      <c r="M157" s="63">
        <v>1100</v>
      </c>
      <c r="N157" s="91" t="s">
        <v>162</v>
      </c>
      <c r="O157" s="91" t="s">
        <v>310</v>
      </c>
      <c r="P157" s="217" t="s">
        <v>14</v>
      </c>
      <c r="Q157" s="218" t="s">
        <v>164</v>
      </c>
      <c r="R157" s="81" t="s">
        <v>31</v>
      </c>
      <c r="T157" s="187"/>
      <c r="U157" s="186">
        <v>2140</v>
      </c>
      <c r="V157" s="186">
        <f t="shared" si="39"/>
        <v>2355</v>
      </c>
      <c r="W157" s="186">
        <f t="shared" si="40"/>
        <v>3060</v>
      </c>
      <c r="X157" s="186">
        <f t="shared" si="41"/>
        <v>3365</v>
      </c>
      <c r="Y157" s="187"/>
      <c r="Z157" s="187"/>
      <c r="AA157" s="187"/>
      <c r="AB157" s="187">
        <v>2010</v>
      </c>
      <c r="AC157" s="187"/>
      <c r="AD157" s="187"/>
    </row>
    <row r="158" spans="1:43" s="64" customFormat="1" ht="15">
      <c r="A158" s="61" t="s">
        <v>123</v>
      </c>
      <c r="B158" s="62">
        <v>27</v>
      </c>
      <c r="C158" s="62">
        <f t="shared" si="38"/>
        <v>4455</v>
      </c>
      <c r="D158" s="63" t="s">
        <v>20</v>
      </c>
      <c r="E158" s="62">
        <v>0.95</v>
      </c>
      <c r="F158" s="62" t="s">
        <v>595</v>
      </c>
      <c r="G158" s="62">
        <v>67</v>
      </c>
      <c r="H158" s="80" t="s">
        <v>194</v>
      </c>
      <c r="I158" s="202">
        <v>12</v>
      </c>
      <c r="J158" s="391" t="s">
        <v>778</v>
      </c>
      <c r="K158" s="202" t="s">
        <v>440</v>
      </c>
      <c r="L158" s="202">
        <v>1050</v>
      </c>
      <c r="M158" s="63">
        <v>1150</v>
      </c>
      <c r="N158" s="91" t="s">
        <v>162</v>
      </c>
      <c r="O158" s="91" t="s">
        <v>310</v>
      </c>
      <c r="P158" s="217" t="s">
        <v>14</v>
      </c>
      <c r="Q158" s="218" t="s">
        <v>164</v>
      </c>
      <c r="R158" s="81" t="s">
        <v>31</v>
      </c>
      <c r="T158" s="187"/>
      <c r="U158" s="186">
        <v>2140</v>
      </c>
      <c r="V158" s="186">
        <f t="shared" si="39"/>
        <v>2355</v>
      </c>
      <c r="W158" s="186">
        <f t="shared" si="40"/>
        <v>3060</v>
      </c>
      <c r="X158" s="186">
        <f t="shared" si="41"/>
        <v>3365</v>
      </c>
      <c r="Y158" s="187"/>
      <c r="Z158" s="187"/>
      <c r="AA158" s="187"/>
      <c r="AB158" s="187">
        <v>2046</v>
      </c>
      <c r="AC158" s="187"/>
      <c r="AD158" s="187"/>
    </row>
    <row r="159" spans="1:43" s="64" customFormat="1" ht="15">
      <c r="A159" s="61" t="s">
        <v>79</v>
      </c>
      <c r="B159" s="62">
        <v>53</v>
      </c>
      <c r="C159" s="62">
        <f t="shared" si="38"/>
        <v>8745</v>
      </c>
      <c r="D159" s="63" t="s">
        <v>20</v>
      </c>
      <c r="E159" s="62">
        <v>0.95</v>
      </c>
      <c r="F159" s="62" t="s">
        <v>588</v>
      </c>
      <c r="G159" s="62">
        <v>67</v>
      </c>
      <c r="H159" s="80" t="s">
        <v>194</v>
      </c>
      <c r="I159" s="202">
        <v>24</v>
      </c>
      <c r="J159" s="391" t="s">
        <v>779</v>
      </c>
      <c r="K159" s="202" t="s">
        <v>454</v>
      </c>
      <c r="L159" s="202">
        <v>1350</v>
      </c>
      <c r="M159" s="63">
        <v>1500</v>
      </c>
      <c r="N159" s="91" t="s">
        <v>162</v>
      </c>
      <c r="O159" s="91" t="s">
        <v>310</v>
      </c>
      <c r="P159" s="217" t="s">
        <v>14</v>
      </c>
      <c r="Q159" s="218" t="s">
        <v>164</v>
      </c>
      <c r="R159" s="81" t="s">
        <v>31</v>
      </c>
      <c r="T159" s="187"/>
      <c r="U159" s="186">
        <v>3550</v>
      </c>
      <c r="V159" s="186">
        <f>ROUND(((U159*1.1)/5),0)*5</f>
        <v>3905</v>
      </c>
      <c r="W159" s="186">
        <f>ROUND(((V159*1.3)/5),0)*5</f>
        <v>5075</v>
      </c>
      <c r="X159" s="186">
        <f>ROUND(((W159*1.1)/5),0)*5</f>
        <v>5585</v>
      </c>
      <c r="Y159" s="187"/>
      <c r="Z159" s="187"/>
      <c r="AA159" s="187"/>
      <c r="AB159" s="187">
        <v>2002</v>
      </c>
      <c r="AC159" s="187"/>
      <c r="AD159" s="187"/>
    </row>
    <row r="160" spans="1:43" s="64" customFormat="1" ht="15">
      <c r="A160" s="61" t="s">
        <v>115</v>
      </c>
      <c r="B160" s="62">
        <v>53</v>
      </c>
      <c r="C160" s="62">
        <f t="shared" si="38"/>
        <v>8745</v>
      </c>
      <c r="D160" s="63" t="s">
        <v>20</v>
      </c>
      <c r="E160" s="62">
        <v>0.95</v>
      </c>
      <c r="F160" s="62" t="s">
        <v>588</v>
      </c>
      <c r="G160" s="62">
        <v>67</v>
      </c>
      <c r="H160" s="80" t="s">
        <v>194</v>
      </c>
      <c r="I160" s="202">
        <v>24</v>
      </c>
      <c r="J160" s="391" t="s">
        <v>780</v>
      </c>
      <c r="K160" s="202" t="s">
        <v>454</v>
      </c>
      <c r="L160" s="202">
        <v>1400</v>
      </c>
      <c r="M160" s="63">
        <v>1600</v>
      </c>
      <c r="N160" s="91" t="s">
        <v>162</v>
      </c>
      <c r="O160" s="91" t="s">
        <v>310</v>
      </c>
      <c r="P160" s="217" t="s">
        <v>14</v>
      </c>
      <c r="Q160" s="218" t="s">
        <v>164</v>
      </c>
      <c r="R160" s="81" t="s">
        <v>31</v>
      </c>
      <c r="T160" s="187"/>
      <c r="U160" s="186">
        <v>3550</v>
      </c>
      <c r="V160" s="186">
        <f t="shared" ref="V160:V166" si="42">ROUND(((U160*1.1)/5),0)*5</f>
        <v>3905</v>
      </c>
      <c r="W160" s="186">
        <f t="shared" ref="W160:W166" si="43">ROUND(((V160*1.3)/5),0)*5</f>
        <v>5075</v>
      </c>
      <c r="X160" s="186">
        <f t="shared" ref="X160:X166" si="44">ROUND(((W160*1.1)/5),0)*5</f>
        <v>5585</v>
      </c>
      <c r="Y160" s="187"/>
      <c r="Z160" s="187"/>
      <c r="AA160" s="187"/>
      <c r="AB160" s="187">
        <v>2038</v>
      </c>
      <c r="AC160" s="187"/>
      <c r="AD160" s="187"/>
    </row>
    <row r="161" spans="1:30" s="64" customFormat="1" ht="15">
      <c r="A161" s="61" t="s">
        <v>82</v>
      </c>
      <c r="B161" s="62">
        <v>53</v>
      </c>
      <c r="C161" s="62">
        <f t="shared" si="38"/>
        <v>8745</v>
      </c>
      <c r="D161" s="63" t="s">
        <v>20</v>
      </c>
      <c r="E161" s="62">
        <v>0.95</v>
      </c>
      <c r="F161" s="62" t="s">
        <v>589</v>
      </c>
      <c r="G161" s="62">
        <v>67</v>
      </c>
      <c r="H161" s="80" t="s">
        <v>194</v>
      </c>
      <c r="I161" s="202">
        <v>24</v>
      </c>
      <c r="J161" s="391" t="s">
        <v>779</v>
      </c>
      <c r="K161" s="202" t="s">
        <v>454</v>
      </c>
      <c r="L161" s="202">
        <v>1350</v>
      </c>
      <c r="M161" s="63">
        <v>1500</v>
      </c>
      <c r="N161" s="91" t="s">
        <v>162</v>
      </c>
      <c r="O161" s="91" t="s">
        <v>310</v>
      </c>
      <c r="P161" s="217" t="s">
        <v>14</v>
      </c>
      <c r="Q161" s="218" t="s">
        <v>164</v>
      </c>
      <c r="R161" s="81" t="s">
        <v>31</v>
      </c>
      <c r="T161" s="187"/>
      <c r="U161" s="186">
        <v>3000</v>
      </c>
      <c r="V161" s="186">
        <f t="shared" si="42"/>
        <v>3300</v>
      </c>
      <c r="W161" s="186">
        <f t="shared" si="43"/>
        <v>4290</v>
      </c>
      <c r="X161" s="186">
        <f t="shared" si="44"/>
        <v>4720</v>
      </c>
      <c r="Y161" s="187"/>
      <c r="Z161" s="187"/>
      <c r="AA161" s="187"/>
      <c r="AB161" s="187">
        <v>2005</v>
      </c>
      <c r="AC161" s="187"/>
      <c r="AD161" s="187"/>
    </row>
    <row r="162" spans="1:30" s="64" customFormat="1" ht="15">
      <c r="A162" s="61" t="s">
        <v>118</v>
      </c>
      <c r="B162" s="62">
        <v>53</v>
      </c>
      <c r="C162" s="62">
        <f t="shared" si="38"/>
        <v>8745</v>
      </c>
      <c r="D162" s="63" t="s">
        <v>20</v>
      </c>
      <c r="E162" s="62">
        <v>0.95</v>
      </c>
      <c r="F162" s="62" t="s">
        <v>589</v>
      </c>
      <c r="G162" s="62">
        <v>67</v>
      </c>
      <c r="H162" s="80" t="s">
        <v>194</v>
      </c>
      <c r="I162" s="202">
        <v>24</v>
      </c>
      <c r="J162" s="391" t="s">
        <v>780</v>
      </c>
      <c r="K162" s="202" t="s">
        <v>454</v>
      </c>
      <c r="L162" s="202">
        <v>1400</v>
      </c>
      <c r="M162" s="63">
        <v>1600</v>
      </c>
      <c r="N162" s="91" t="s">
        <v>162</v>
      </c>
      <c r="O162" s="91" t="s">
        <v>310</v>
      </c>
      <c r="P162" s="217" t="s">
        <v>14</v>
      </c>
      <c r="Q162" s="218" t="s">
        <v>164</v>
      </c>
      <c r="R162" s="81" t="s">
        <v>31</v>
      </c>
      <c r="T162" s="187"/>
      <c r="U162" s="186">
        <v>3000</v>
      </c>
      <c r="V162" s="186">
        <f t="shared" si="42"/>
        <v>3300</v>
      </c>
      <c r="W162" s="186">
        <f t="shared" si="43"/>
        <v>4290</v>
      </c>
      <c r="X162" s="186">
        <f t="shared" si="44"/>
        <v>4720</v>
      </c>
      <c r="Y162" s="187"/>
      <c r="Z162" s="187"/>
      <c r="AA162" s="187"/>
      <c r="AB162" s="187">
        <v>2041</v>
      </c>
      <c r="AC162" s="187"/>
      <c r="AD162" s="187"/>
    </row>
    <row r="163" spans="1:30" s="64" customFormat="1" ht="15">
      <c r="A163" s="61" t="s">
        <v>85</v>
      </c>
      <c r="B163" s="62">
        <v>53</v>
      </c>
      <c r="C163" s="62">
        <f t="shared" si="38"/>
        <v>8745</v>
      </c>
      <c r="D163" s="63" t="s">
        <v>20</v>
      </c>
      <c r="E163" s="62">
        <v>0.95</v>
      </c>
      <c r="F163" s="62" t="s">
        <v>590</v>
      </c>
      <c r="G163" s="62">
        <v>67</v>
      </c>
      <c r="H163" s="80" t="s">
        <v>194</v>
      </c>
      <c r="I163" s="202">
        <v>24</v>
      </c>
      <c r="J163" s="391" t="s">
        <v>779</v>
      </c>
      <c r="K163" s="202" t="s">
        <v>454</v>
      </c>
      <c r="L163" s="202">
        <v>1350</v>
      </c>
      <c r="M163" s="63">
        <v>1500</v>
      </c>
      <c r="N163" s="91" t="s">
        <v>162</v>
      </c>
      <c r="O163" s="91" t="s">
        <v>310</v>
      </c>
      <c r="P163" s="217" t="s">
        <v>14</v>
      </c>
      <c r="Q163" s="218" t="s">
        <v>164</v>
      </c>
      <c r="R163" s="81" t="s">
        <v>31</v>
      </c>
      <c r="T163" s="187"/>
      <c r="U163" s="186">
        <v>3000</v>
      </c>
      <c r="V163" s="186">
        <f t="shared" si="42"/>
        <v>3300</v>
      </c>
      <c r="W163" s="186">
        <f t="shared" si="43"/>
        <v>4290</v>
      </c>
      <c r="X163" s="186">
        <f t="shared" si="44"/>
        <v>4720</v>
      </c>
      <c r="Y163" s="187"/>
      <c r="Z163" s="187"/>
      <c r="AA163" s="187"/>
      <c r="AB163" s="187">
        <v>2008</v>
      </c>
      <c r="AC163" s="187"/>
      <c r="AD163" s="187"/>
    </row>
    <row r="164" spans="1:30" s="64" customFormat="1" ht="15">
      <c r="A164" s="61" t="s">
        <v>121</v>
      </c>
      <c r="B164" s="62">
        <v>53</v>
      </c>
      <c r="C164" s="62">
        <f t="shared" si="38"/>
        <v>8745</v>
      </c>
      <c r="D164" s="63" t="s">
        <v>20</v>
      </c>
      <c r="E164" s="62">
        <v>0.95</v>
      </c>
      <c r="F164" s="62" t="s">
        <v>590</v>
      </c>
      <c r="G164" s="62">
        <v>67</v>
      </c>
      <c r="H164" s="80" t="s">
        <v>194</v>
      </c>
      <c r="I164" s="202">
        <v>24</v>
      </c>
      <c r="J164" s="391" t="s">
        <v>780</v>
      </c>
      <c r="K164" s="202" t="s">
        <v>454</v>
      </c>
      <c r="L164" s="202">
        <v>1400</v>
      </c>
      <c r="M164" s="63">
        <v>1600</v>
      </c>
      <c r="N164" s="91" t="s">
        <v>162</v>
      </c>
      <c r="O164" s="91" t="s">
        <v>310</v>
      </c>
      <c r="P164" s="217" t="s">
        <v>14</v>
      </c>
      <c r="Q164" s="218" t="s">
        <v>164</v>
      </c>
      <c r="R164" s="81" t="s">
        <v>31</v>
      </c>
      <c r="T164" s="187"/>
      <c r="U164" s="186">
        <v>3000</v>
      </c>
      <c r="V164" s="186">
        <f t="shared" si="42"/>
        <v>3300</v>
      </c>
      <c r="W164" s="186">
        <f t="shared" si="43"/>
        <v>4290</v>
      </c>
      <c r="X164" s="186">
        <f t="shared" si="44"/>
        <v>4720</v>
      </c>
      <c r="Y164" s="187"/>
      <c r="Z164" s="187"/>
      <c r="AA164" s="187"/>
      <c r="AB164" s="187">
        <v>2044</v>
      </c>
      <c r="AC164" s="187"/>
      <c r="AD164" s="187"/>
    </row>
    <row r="165" spans="1:30" s="64" customFormat="1" ht="15">
      <c r="A165" s="61" t="s">
        <v>88</v>
      </c>
      <c r="B165" s="62">
        <v>53</v>
      </c>
      <c r="C165" s="62">
        <f t="shared" si="38"/>
        <v>8745</v>
      </c>
      <c r="D165" s="63" t="s">
        <v>20</v>
      </c>
      <c r="E165" s="62">
        <v>0.95</v>
      </c>
      <c r="F165" s="62" t="s">
        <v>595</v>
      </c>
      <c r="G165" s="62">
        <v>67</v>
      </c>
      <c r="H165" s="80" t="s">
        <v>194</v>
      </c>
      <c r="I165" s="202">
        <v>24</v>
      </c>
      <c r="J165" s="391" t="s">
        <v>779</v>
      </c>
      <c r="K165" s="202" t="s">
        <v>454</v>
      </c>
      <c r="L165" s="202">
        <v>1350</v>
      </c>
      <c r="M165" s="63">
        <v>1500</v>
      </c>
      <c r="N165" s="91" t="s">
        <v>162</v>
      </c>
      <c r="O165" s="91" t="s">
        <v>310</v>
      </c>
      <c r="P165" s="217" t="s">
        <v>14</v>
      </c>
      <c r="Q165" s="218" t="s">
        <v>164</v>
      </c>
      <c r="R165" s="81" t="s">
        <v>31</v>
      </c>
      <c r="T165" s="187"/>
      <c r="U165" s="186">
        <v>3550</v>
      </c>
      <c r="V165" s="186">
        <f t="shared" si="42"/>
        <v>3905</v>
      </c>
      <c r="W165" s="186">
        <f t="shared" si="43"/>
        <v>5075</v>
      </c>
      <c r="X165" s="186">
        <f t="shared" si="44"/>
        <v>5585</v>
      </c>
      <c r="Y165" s="187"/>
      <c r="Z165" s="187"/>
      <c r="AA165" s="187"/>
      <c r="AB165" s="187">
        <v>2011</v>
      </c>
      <c r="AC165" s="187"/>
      <c r="AD165" s="187"/>
    </row>
    <row r="166" spans="1:30" s="64" customFormat="1" ht="15">
      <c r="A166" s="61" t="s">
        <v>124</v>
      </c>
      <c r="B166" s="62">
        <v>53</v>
      </c>
      <c r="C166" s="62">
        <f t="shared" si="38"/>
        <v>8745</v>
      </c>
      <c r="D166" s="63" t="s">
        <v>20</v>
      </c>
      <c r="E166" s="62">
        <v>0.95</v>
      </c>
      <c r="F166" s="62" t="s">
        <v>595</v>
      </c>
      <c r="G166" s="62">
        <v>67</v>
      </c>
      <c r="H166" s="80" t="s">
        <v>194</v>
      </c>
      <c r="I166" s="202">
        <v>24</v>
      </c>
      <c r="J166" s="391" t="s">
        <v>780</v>
      </c>
      <c r="K166" s="202" t="s">
        <v>454</v>
      </c>
      <c r="L166" s="202">
        <v>1400</v>
      </c>
      <c r="M166" s="63">
        <v>1600</v>
      </c>
      <c r="N166" s="91" t="s">
        <v>162</v>
      </c>
      <c r="O166" s="91" t="s">
        <v>310</v>
      </c>
      <c r="P166" s="217" t="s">
        <v>14</v>
      </c>
      <c r="Q166" s="218" t="s">
        <v>164</v>
      </c>
      <c r="R166" s="81" t="s">
        <v>31</v>
      </c>
      <c r="T166" s="187"/>
      <c r="U166" s="186">
        <v>3550</v>
      </c>
      <c r="V166" s="186">
        <f t="shared" si="42"/>
        <v>3905</v>
      </c>
      <c r="W166" s="186">
        <f t="shared" si="43"/>
        <v>5075</v>
      </c>
      <c r="X166" s="186">
        <f t="shared" si="44"/>
        <v>5585</v>
      </c>
      <c r="Y166" s="187"/>
      <c r="Z166" s="187"/>
      <c r="AA166" s="187"/>
      <c r="AB166" s="187">
        <v>2047</v>
      </c>
      <c r="AC166" s="187"/>
      <c r="AD166" s="187"/>
    </row>
    <row r="167" spans="1:30" s="64" customFormat="1" ht="15">
      <c r="A167" s="61" t="s">
        <v>80</v>
      </c>
      <c r="B167" s="62">
        <v>79</v>
      </c>
      <c r="C167" s="62">
        <f t="shared" si="38"/>
        <v>13035</v>
      </c>
      <c r="D167" s="63" t="s">
        <v>20</v>
      </c>
      <c r="E167" s="62">
        <v>0.95</v>
      </c>
      <c r="F167" s="62" t="s">
        <v>588</v>
      </c>
      <c r="G167" s="62">
        <v>67</v>
      </c>
      <c r="H167" s="80" t="s">
        <v>194</v>
      </c>
      <c r="I167" s="202">
        <v>36</v>
      </c>
      <c r="J167" s="391" t="s">
        <v>781</v>
      </c>
      <c r="K167" s="317" t="s">
        <v>445</v>
      </c>
      <c r="L167" s="62">
        <v>1950</v>
      </c>
      <c r="M167" s="63">
        <v>2100</v>
      </c>
      <c r="N167" s="91" t="s">
        <v>162</v>
      </c>
      <c r="O167" s="91" t="s">
        <v>310</v>
      </c>
      <c r="P167" s="217" t="s">
        <v>14</v>
      </c>
      <c r="Q167" s="218" t="s">
        <v>164</v>
      </c>
      <c r="R167" s="81" t="s">
        <v>31</v>
      </c>
      <c r="T167" s="187"/>
      <c r="U167" s="186">
        <v>5150</v>
      </c>
      <c r="V167" s="186">
        <f t="shared" ref="V167:V189" si="45">ROUND(((U167*1.1)/5),0)*5</f>
        <v>5665</v>
      </c>
      <c r="W167" s="186">
        <f t="shared" ref="W167:W189" si="46">ROUND(((V167*1.3)/5),0)*5</f>
        <v>7365</v>
      </c>
      <c r="X167" s="186">
        <f t="shared" ref="X167:X189" si="47">ROUND(((W167*1.1)/5),0)*5</f>
        <v>8100</v>
      </c>
      <c r="Y167" s="186"/>
      <c r="Z167" s="186"/>
      <c r="AA167" s="187"/>
      <c r="AB167" s="187">
        <v>2003</v>
      </c>
      <c r="AC167" s="187"/>
      <c r="AD167" s="187"/>
    </row>
    <row r="168" spans="1:30" s="64" customFormat="1" ht="15">
      <c r="A168" s="61" t="s">
        <v>116</v>
      </c>
      <c r="B168" s="62">
        <v>79</v>
      </c>
      <c r="C168" s="62">
        <f t="shared" si="38"/>
        <v>13035</v>
      </c>
      <c r="D168" s="63" t="s">
        <v>20</v>
      </c>
      <c r="E168" s="62">
        <v>0.95</v>
      </c>
      <c r="F168" s="62" t="s">
        <v>588</v>
      </c>
      <c r="G168" s="62">
        <v>67</v>
      </c>
      <c r="H168" s="80" t="s">
        <v>194</v>
      </c>
      <c r="I168" s="202">
        <v>36</v>
      </c>
      <c r="J168" s="391" t="s">
        <v>782</v>
      </c>
      <c r="K168" s="317" t="s">
        <v>445</v>
      </c>
      <c r="L168" s="202">
        <v>2100</v>
      </c>
      <c r="M168" s="63">
        <v>2300</v>
      </c>
      <c r="N168" s="91" t="s">
        <v>162</v>
      </c>
      <c r="O168" s="91" t="s">
        <v>310</v>
      </c>
      <c r="P168" s="217" t="s">
        <v>14</v>
      </c>
      <c r="Q168" s="218" t="s">
        <v>164</v>
      </c>
      <c r="R168" s="81" t="s">
        <v>31</v>
      </c>
      <c r="T168" s="187"/>
      <c r="U168" s="186">
        <v>5150</v>
      </c>
      <c r="V168" s="186">
        <f t="shared" si="45"/>
        <v>5665</v>
      </c>
      <c r="W168" s="186">
        <f t="shared" si="46"/>
        <v>7365</v>
      </c>
      <c r="X168" s="186">
        <f t="shared" si="47"/>
        <v>8100</v>
      </c>
      <c r="Y168" s="186"/>
      <c r="Z168" s="186"/>
      <c r="AA168" s="187"/>
      <c r="AB168" s="187">
        <v>2039</v>
      </c>
      <c r="AC168" s="187"/>
      <c r="AD168" s="187"/>
    </row>
    <row r="169" spans="1:30" s="64" customFormat="1" ht="15">
      <c r="A169" s="61" t="s">
        <v>83</v>
      </c>
      <c r="B169" s="62">
        <v>79</v>
      </c>
      <c r="C169" s="62">
        <f t="shared" si="38"/>
        <v>13035</v>
      </c>
      <c r="D169" s="63" t="s">
        <v>20</v>
      </c>
      <c r="E169" s="62">
        <v>0.95</v>
      </c>
      <c r="F169" s="62" t="s">
        <v>589</v>
      </c>
      <c r="G169" s="62">
        <v>67</v>
      </c>
      <c r="H169" s="80" t="s">
        <v>194</v>
      </c>
      <c r="I169" s="202">
        <v>36</v>
      </c>
      <c r="J169" s="391" t="s">
        <v>781</v>
      </c>
      <c r="K169" s="317" t="s">
        <v>445</v>
      </c>
      <c r="L169" s="62">
        <v>1950</v>
      </c>
      <c r="M169" s="63">
        <v>2100</v>
      </c>
      <c r="N169" s="91" t="s">
        <v>162</v>
      </c>
      <c r="O169" s="91" t="s">
        <v>310</v>
      </c>
      <c r="P169" s="217" t="s">
        <v>14</v>
      </c>
      <c r="Q169" s="218" t="s">
        <v>164</v>
      </c>
      <c r="R169" s="81" t="s">
        <v>31</v>
      </c>
      <c r="T169" s="187"/>
      <c r="U169" s="186">
        <v>4550</v>
      </c>
      <c r="V169" s="186">
        <f t="shared" si="45"/>
        <v>5005</v>
      </c>
      <c r="W169" s="186">
        <f t="shared" si="46"/>
        <v>6505</v>
      </c>
      <c r="X169" s="186">
        <f t="shared" si="47"/>
        <v>7155</v>
      </c>
      <c r="Y169" s="186"/>
      <c r="Z169" s="186"/>
      <c r="AA169" s="187"/>
      <c r="AB169" s="187">
        <v>2006</v>
      </c>
      <c r="AC169" s="187"/>
      <c r="AD169" s="187"/>
    </row>
    <row r="170" spans="1:30" s="64" customFormat="1" ht="15">
      <c r="A170" s="61" t="s">
        <v>119</v>
      </c>
      <c r="B170" s="62">
        <v>79</v>
      </c>
      <c r="C170" s="62">
        <f t="shared" si="38"/>
        <v>13035</v>
      </c>
      <c r="D170" s="63" t="s">
        <v>20</v>
      </c>
      <c r="E170" s="62">
        <v>0.95</v>
      </c>
      <c r="F170" s="62" t="s">
        <v>589</v>
      </c>
      <c r="G170" s="62">
        <v>67</v>
      </c>
      <c r="H170" s="80" t="s">
        <v>194</v>
      </c>
      <c r="I170" s="202">
        <v>36</v>
      </c>
      <c r="J170" s="391" t="s">
        <v>782</v>
      </c>
      <c r="K170" s="317" t="s">
        <v>445</v>
      </c>
      <c r="L170" s="202">
        <v>2100</v>
      </c>
      <c r="M170" s="63">
        <v>2300</v>
      </c>
      <c r="N170" s="91" t="s">
        <v>162</v>
      </c>
      <c r="O170" s="91" t="s">
        <v>310</v>
      </c>
      <c r="P170" s="217" t="s">
        <v>14</v>
      </c>
      <c r="Q170" s="218" t="s">
        <v>164</v>
      </c>
      <c r="R170" s="81" t="s">
        <v>31</v>
      </c>
      <c r="T170" s="187"/>
      <c r="U170" s="186">
        <v>4550</v>
      </c>
      <c r="V170" s="186">
        <f t="shared" si="45"/>
        <v>5005</v>
      </c>
      <c r="W170" s="186">
        <f t="shared" si="46"/>
        <v>6505</v>
      </c>
      <c r="X170" s="186">
        <f t="shared" si="47"/>
        <v>7155</v>
      </c>
      <c r="Y170" s="186"/>
      <c r="Z170" s="186"/>
      <c r="AA170" s="187"/>
      <c r="AB170" s="187">
        <v>2042</v>
      </c>
      <c r="AC170" s="187"/>
      <c r="AD170" s="187"/>
    </row>
    <row r="171" spans="1:30" s="64" customFormat="1" ht="15">
      <c r="A171" s="61" t="s">
        <v>86</v>
      </c>
      <c r="B171" s="62">
        <v>79</v>
      </c>
      <c r="C171" s="62">
        <f t="shared" si="38"/>
        <v>13035</v>
      </c>
      <c r="D171" s="63" t="s">
        <v>20</v>
      </c>
      <c r="E171" s="62">
        <v>0.95</v>
      </c>
      <c r="F171" s="62" t="s">
        <v>590</v>
      </c>
      <c r="G171" s="62">
        <v>67</v>
      </c>
      <c r="H171" s="80" t="s">
        <v>194</v>
      </c>
      <c r="I171" s="202">
        <v>36</v>
      </c>
      <c r="J171" s="391" t="s">
        <v>781</v>
      </c>
      <c r="K171" s="317" t="s">
        <v>445</v>
      </c>
      <c r="L171" s="202">
        <v>1950</v>
      </c>
      <c r="M171" s="63">
        <v>2100</v>
      </c>
      <c r="N171" s="91" t="s">
        <v>162</v>
      </c>
      <c r="O171" s="91" t="s">
        <v>310</v>
      </c>
      <c r="P171" s="217" t="s">
        <v>14</v>
      </c>
      <c r="Q171" s="218" t="s">
        <v>164</v>
      </c>
      <c r="R171" s="81" t="s">
        <v>31</v>
      </c>
      <c r="T171" s="187"/>
      <c r="U171" s="186">
        <v>4550</v>
      </c>
      <c r="V171" s="186">
        <f t="shared" si="45"/>
        <v>5005</v>
      </c>
      <c r="W171" s="186">
        <f t="shared" si="46"/>
        <v>6505</v>
      </c>
      <c r="X171" s="186">
        <f t="shared" si="47"/>
        <v>7155</v>
      </c>
      <c r="Y171" s="186"/>
      <c r="Z171" s="186"/>
      <c r="AA171" s="187"/>
      <c r="AB171" s="187">
        <v>2009</v>
      </c>
      <c r="AC171" s="187"/>
      <c r="AD171" s="187"/>
    </row>
    <row r="172" spans="1:30" s="64" customFormat="1" ht="15">
      <c r="A172" s="61" t="s">
        <v>122</v>
      </c>
      <c r="B172" s="62">
        <v>79</v>
      </c>
      <c r="C172" s="62">
        <f t="shared" si="38"/>
        <v>13035</v>
      </c>
      <c r="D172" s="63" t="s">
        <v>20</v>
      </c>
      <c r="E172" s="62">
        <v>0.95</v>
      </c>
      <c r="F172" s="62" t="s">
        <v>590</v>
      </c>
      <c r="G172" s="62">
        <v>67</v>
      </c>
      <c r="H172" s="80" t="s">
        <v>194</v>
      </c>
      <c r="I172" s="202">
        <v>36</v>
      </c>
      <c r="J172" s="391" t="s">
        <v>782</v>
      </c>
      <c r="K172" s="317" t="s">
        <v>445</v>
      </c>
      <c r="L172" s="202">
        <v>2100</v>
      </c>
      <c r="M172" s="63">
        <v>2300</v>
      </c>
      <c r="N172" s="91" t="s">
        <v>162</v>
      </c>
      <c r="O172" s="91" t="s">
        <v>310</v>
      </c>
      <c r="P172" s="217" t="s">
        <v>14</v>
      </c>
      <c r="Q172" s="218" t="s">
        <v>164</v>
      </c>
      <c r="R172" s="81" t="s">
        <v>31</v>
      </c>
      <c r="T172" s="187"/>
      <c r="U172" s="186">
        <v>4550</v>
      </c>
      <c r="V172" s="186">
        <f t="shared" si="45"/>
        <v>5005</v>
      </c>
      <c r="W172" s="186">
        <f t="shared" si="46"/>
        <v>6505</v>
      </c>
      <c r="X172" s="186">
        <f t="shared" si="47"/>
        <v>7155</v>
      </c>
      <c r="Y172" s="186"/>
      <c r="Z172" s="186"/>
      <c r="AA172" s="187"/>
      <c r="AB172" s="187">
        <v>2045</v>
      </c>
      <c r="AC172" s="187"/>
      <c r="AD172" s="187"/>
    </row>
    <row r="173" spans="1:30" s="64" customFormat="1" ht="15">
      <c r="A173" s="61" t="s">
        <v>89</v>
      </c>
      <c r="B173" s="62">
        <v>79</v>
      </c>
      <c r="C173" s="62">
        <f t="shared" si="38"/>
        <v>13035</v>
      </c>
      <c r="D173" s="63" t="s">
        <v>20</v>
      </c>
      <c r="E173" s="62">
        <v>0.95</v>
      </c>
      <c r="F173" s="62" t="s">
        <v>595</v>
      </c>
      <c r="G173" s="62">
        <v>67</v>
      </c>
      <c r="H173" s="80" t="s">
        <v>194</v>
      </c>
      <c r="I173" s="202">
        <v>36</v>
      </c>
      <c r="J173" s="391" t="s">
        <v>781</v>
      </c>
      <c r="K173" s="317" t="s">
        <v>445</v>
      </c>
      <c r="L173" s="202">
        <v>1950</v>
      </c>
      <c r="M173" s="63">
        <v>2100</v>
      </c>
      <c r="N173" s="91" t="s">
        <v>162</v>
      </c>
      <c r="O173" s="91" t="s">
        <v>310</v>
      </c>
      <c r="P173" s="217" t="s">
        <v>14</v>
      </c>
      <c r="Q173" s="218" t="s">
        <v>164</v>
      </c>
      <c r="R173" s="81" t="s">
        <v>31</v>
      </c>
      <c r="T173" s="187"/>
      <c r="U173" s="186">
        <v>5150</v>
      </c>
      <c r="V173" s="186">
        <f t="shared" si="45"/>
        <v>5665</v>
      </c>
      <c r="W173" s="186">
        <f t="shared" si="46"/>
        <v>7365</v>
      </c>
      <c r="X173" s="186">
        <f t="shared" si="47"/>
        <v>8100</v>
      </c>
      <c r="Y173" s="186"/>
      <c r="Z173" s="186"/>
      <c r="AA173" s="187"/>
      <c r="AB173" s="187">
        <v>2012</v>
      </c>
      <c r="AC173" s="187"/>
      <c r="AD173" s="187"/>
    </row>
    <row r="174" spans="1:30" s="64" customFormat="1" ht="15">
      <c r="A174" s="61" t="s">
        <v>125</v>
      </c>
      <c r="B174" s="62">
        <v>79</v>
      </c>
      <c r="C174" s="62">
        <f t="shared" si="38"/>
        <v>13035</v>
      </c>
      <c r="D174" s="63" t="s">
        <v>20</v>
      </c>
      <c r="E174" s="62">
        <v>0.95</v>
      </c>
      <c r="F174" s="62" t="s">
        <v>595</v>
      </c>
      <c r="G174" s="62">
        <v>67</v>
      </c>
      <c r="H174" s="80" t="s">
        <v>194</v>
      </c>
      <c r="I174" s="202">
        <v>36</v>
      </c>
      <c r="J174" s="391" t="s">
        <v>782</v>
      </c>
      <c r="K174" s="317" t="s">
        <v>445</v>
      </c>
      <c r="L174" s="202">
        <v>2100</v>
      </c>
      <c r="M174" s="63">
        <v>2300</v>
      </c>
      <c r="N174" s="91" t="s">
        <v>162</v>
      </c>
      <c r="O174" s="91" t="s">
        <v>310</v>
      </c>
      <c r="P174" s="217" t="s">
        <v>14</v>
      </c>
      <c r="Q174" s="218" t="s">
        <v>164</v>
      </c>
      <c r="R174" s="81" t="s">
        <v>31</v>
      </c>
      <c r="T174" s="187"/>
      <c r="U174" s="186">
        <v>5150</v>
      </c>
      <c r="V174" s="186">
        <f t="shared" si="45"/>
        <v>5665</v>
      </c>
      <c r="W174" s="186">
        <f t="shared" si="46"/>
        <v>7365</v>
      </c>
      <c r="X174" s="186">
        <f t="shared" si="47"/>
        <v>8100</v>
      </c>
      <c r="Y174" s="186"/>
      <c r="Z174" s="186"/>
      <c r="AA174" s="187"/>
      <c r="AB174" s="187">
        <v>2048</v>
      </c>
      <c r="AC174" s="187"/>
      <c r="AD174" s="187"/>
    </row>
    <row r="175" spans="1:30" s="64" customFormat="1" ht="15">
      <c r="A175" s="61" t="s">
        <v>552</v>
      </c>
      <c r="B175" s="62">
        <v>62</v>
      </c>
      <c r="C175" s="62">
        <f>B175*155</f>
        <v>9610</v>
      </c>
      <c r="D175" s="63" t="s">
        <v>20</v>
      </c>
      <c r="E175" s="62">
        <v>0.95</v>
      </c>
      <c r="F175" s="62" t="s">
        <v>591</v>
      </c>
      <c r="G175" s="62">
        <v>67</v>
      </c>
      <c r="H175" s="80" t="s">
        <v>194</v>
      </c>
      <c r="I175" s="202">
        <v>28</v>
      </c>
      <c r="J175" s="391" t="s">
        <v>783</v>
      </c>
      <c r="K175" s="202" t="e">
        <v>#N/A</v>
      </c>
      <c r="L175" s="202">
        <v>1200</v>
      </c>
      <c r="M175" s="63">
        <v>1400</v>
      </c>
      <c r="N175" s="91" t="s">
        <v>162</v>
      </c>
      <c r="O175" s="91" t="s">
        <v>310</v>
      </c>
      <c r="P175" s="217" t="s">
        <v>14</v>
      </c>
      <c r="Q175" s="218" t="s">
        <v>164</v>
      </c>
      <c r="R175" s="81" t="s">
        <v>31</v>
      </c>
      <c r="T175" s="187"/>
      <c r="U175" s="186">
        <v>3300</v>
      </c>
      <c r="V175" s="186">
        <f t="shared" si="45"/>
        <v>3630</v>
      </c>
      <c r="W175" s="186">
        <f t="shared" si="46"/>
        <v>4720</v>
      </c>
      <c r="X175" s="186">
        <f t="shared" si="47"/>
        <v>5190</v>
      </c>
      <c r="Y175" s="186"/>
      <c r="Z175" s="186"/>
      <c r="AA175" s="187"/>
      <c r="AB175" s="187">
        <v>2101</v>
      </c>
      <c r="AC175" s="187"/>
      <c r="AD175" s="187"/>
    </row>
    <row r="176" spans="1:30" s="64" customFormat="1" ht="15">
      <c r="A176" s="61" t="s">
        <v>553</v>
      </c>
      <c r="B176" s="62">
        <v>62</v>
      </c>
      <c r="C176" s="62">
        <f t="shared" ref="C176:C186" si="48">B176*155</f>
        <v>9610</v>
      </c>
      <c r="D176" s="63" t="s">
        <v>20</v>
      </c>
      <c r="E176" s="62">
        <v>0.95</v>
      </c>
      <c r="F176" s="62" t="s">
        <v>591</v>
      </c>
      <c r="G176" s="62">
        <v>67</v>
      </c>
      <c r="H176" s="80" t="s">
        <v>194</v>
      </c>
      <c r="I176" s="202">
        <v>28</v>
      </c>
      <c r="J176" s="391" t="s">
        <v>784</v>
      </c>
      <c r="K176" s="202" t="e">
        <v>#N/A</v>
      </c>
      <c r="L176" s="202">
        <v>1300</v>
      </c>
      <c r="M176" s="63">
        <v>1500</v>
      </c>
      <c r="N176" s="91" t="s">
        <v>162</v>
      </c>
      <c r="O176" s="91" t="s">
        <v>310</v>
      </c>
      <c r="P176" s="217" t="s">
        <v>14</v>
      </c>
      <c r="Q176" s="218" t="s">
        <v>164</v>
      </c>
      <c r="R176" s="81" t="s">
        <v>31</v>
      </c>
      <c r="T176" s="187"/>
      <c r="U176" s="186">
        <v>3300</v>
      </c>
      <c r="V176" s="186">
        <f t="shared" si="45"/>
        <v>3630</v>
      </c>
      <c r="W176" s="186">
        <f t="shared" si="46"/>
        <v>4720</v>
      </c>
      <c r="X176" s="186">
        <f t="shared" si="47"/>
        <v>5190</v>
      </c>
      <c r="Y176" s="186"/>
      <c r="Z176" s="186"/>
      <c r="AA176" s="187"/>
      <c r="AB176" s="187">
        <v>2102</v>
      </c>
      <c r="AC176" s="187"/>
      <c r="AD176" s="187"/>
    </row>
    <row r="177" spans="1:30" s="64" customFormat="1" ht="15">
      <c r="A177" s="61" t="s">
        <v>554</v>
      </c>
      <c r="B177" s="62">
        <v>62</v>
      </c>
      <c r="C177" s="62">
        <f t="shared" si="48"/>
        <v>9610</v>
      </c>
      <c r="D177" s="63" t="s">
        <v>20</v>
      </c>
      <c r="E177" s="62">
        <v>0.95</v>
      </c>
      <c r="F177" s="62" t="s">
        <v>596</v>
      </c>
      <c r="G177" s="62">
        <v>67</v>
      </c>
      <c r="H177" s="80" t="s">
        <v>194</v>
      </c>
      <c r="I177" s="202">
        <v>28</v>
      </c>
      <c r="J177" s="391" t="s">
        <v>783</v>
      </c>
      <c r="K177" s="202" t="e">
        <v>#N/A</v>
      </c>
      <c r="L177" s="202">
        <v>1200</v>
      </c>
      <c r="M177" s="63">
        <v>1400</v>
      </c>
      <c r="N177" s="91" t="s">
        <v>162</v>
      </c>
      <c r="O177" s="91" t="s">
        <v>310</v>
      </c>
      <c r="P177" s="217" t="s">
        <v>14</v>
      </c>
      <c r="Q177" s="218" t="s">
        <v>164</v>
      </c>
      <c r="R177" s="81" t="s">
        <v>31</v>
      </c>
      <c r="T177" s="187"/>
      <c r="U177" s="186">
        <v>3300</v>
      </c>
      <c r="V177" s="186">
        <f t="shared" si="45"/>
        <v>3630</v>
      </c>
      <c r="W177" s="186">
        <f t="shared" si="46"/>
        <v>4720</v>
      </c>
      <c r="X177" s="186">
        <f t="shared" si="47"/>
        <v>5190</v>
      </c>
      <c r="Y177" s="186"/>
      <c r="Z177" s="186"/>
      <c r="AA177" s="187"/>
      <c r="AB177" s="187">
        <v>2103</v>
      </c>
      <c r="AC177" s="187"/>
      <c r="AD177" s="187"/>
    </row>
    <row r="178" spans="1:30" s="64" customFormat="1" ht="15">
      <c r="A178" s="61" t="s">
        <v>555</v>
      </c>
      <c r="B178" s="62">
        <v>62</v>
      </c>
      <c r="C178" s="62">
        <f t="shared" si="48"/>
        <v>9610</v>
      </c>
      <c r="D178" s="63" t="s">
        <v>20</v>
      </c>
      <c r="E178" s="62">
        <v>0.95</v>
      </c>
      <c r="F178" s="62" t="s">
        <v>596</v>
      </c>
      <c r="G178" s="62">
        <v>67</v>
      </c>
      <c r="H178" s="80" t="s">
        <v>194</v>
      </c>
      <c r="I178" s="202">
        <v>28</v>
      </c>
      <c r="J178" s="391" t="s">
        <v>784</v>
      </c>
      <c r="K178" s="202" t="e">
        <v>#N/A</v>
      </c>
      <c r="L178" s="202">
        <v>1300</v>
      </c>
      <c r="M178" s="63">
        <v>1500</v>
      </c>
      <c r="N178" s="91" t="s">
        <v>162</v>
      </c>
      <c r="O178" s="91" t="s">
        <v>310</v>
      </c>
      <c r="P178" s="217" t="s">
        <v>14</v>
      </c>
      <c r="Q178" s="218" t="s">
        <v>164</v>
      </c>
      <c r="R178" s="81" t="s">
        <v>31</v>
      </c>
      <c r="T178" s="187"/>
      <c r="U178" s="186">
        <v>3300</v>
      </c>
      <c r="V178" s="186">
        <f t="shared" si="45"/>
        <v>3630</v>
      </c>
      <c r="W178" s="186">
        <f t="shared" si="46"/>
        <v>4720</v>
      </c>
      <c r="X178" s="186">
        <f t="shared" si="47"/>
        <v>5190</v>
      </c>
      <c r="Y178" s="186"/>
      <c r="Z178" s="186"/>
      <c r="AA178" s="187"/>
      <c r="AB178" s="187">
        <v>2104</v>
      </c>
      <c r="AC178" s="187"/>
      <c r="AD178" s="187"/>
    </row>
    <row r="179" spans="1:30" s="64" customFormat="1" ht="15">
      <c r="A179" s="61" t="s">
        <v>556</v>
      </c>
      <c r="B179" s="62">
        <v>62</v>
      </c>
      <c r="C179" s="62">
        <f t="shared" si="48"/>
        <v>9610</v>
      </c>
      <c r="D179" s="63" t="s">
        <v>20</v>
      </c>
      <c r="E179" s="62">
        <v>0.95</v>
      </c>
      <c r="F179" s="62" t="s">
        <v>597</v>
      </c>
      <c r="G179" s="62">
        <v>67</v>
      </c>
      <c r="H179" s="80" t="s">
        <v>194</v>
      </c>
      <c r="I179" s="202">
        <v>28</v>
      </c>
      <c r="J179" s="391" t="s">
        <v>783</v>
      </c>
      <c r="K179" s="202" t="e">
        <v>#N/A</v>
      </c>
      <c r="L179" s="202">
        <v>1200</v>
      </c>
      <c r="M179" s="63">
        <v>1400</v>
      </c>
      <c r="N179" s="91" t="s">
        <v>162</v>
      </c>
      <c r="O179" s="91" t="s">
        <v>310</v>
      </c>
      <c r="P179" s="217" t="s">
        <v>14</v>
      </c>
      <c r="Q179" s="218" t="s">
        <v>164</v>
      </c>
      <c r="R179" s="81" t="s">
        <v>31</v>
      </c>
      <c r="T179" s="187"/>
      <c r="U179" s="186">
        <v>3300</v>
      </c>
      <c r="V179" s="186">
        <f t="shared" si="45"/>
        <v>3630</v>
      </c>
      <c r="W179" s="186">
        <f t="shared" si="46"/>
        <v>4720</v>
      </c>
      <c r="X179" s="186">
        <f t="shared" si="47"/>
        <v>5190</v>
      </c>
      <c r="Y179" s="186"/>
      <c r="Z179" s="186"/>
      <c r="AA179" s="187"/>
      <c r="AB179" s="187">
        <v>2105</v>
      </c>
      <c r="AC179" s="187"/>
      <c r="AD179" s="187"/>
    </row>
    <row r="180" spans="1:30" s="64" customFormat="1" ht="15">
      <c r="A180" s="61" t="s">
        <v>557</v>
      </c>
      <c r="B180" s="62">
        <v>62</v>
      </c>
      <c r="C180" s="62">
        <f t="shared" si="48"/>
        <v>9610</v>
      </c>
      <c r="D180" s="63" t="s">
        <v>20</v>
      </c>
      <c r="E180" s="62">
        <v>0.95</v>
      </c>
      <c r="F180" s="62" t="s">
        <v>597</v>
      </c>
      <c r="G180" s="62">
        <v>67</v>
      </c>
      <c r="H180" s="80" t="s">
        <v>194</v>
      </c>
      <c r="I180" s="202">
        <v>28</v>
      </c>
      <c r="J180" s="391" t="s">
        <v>784</v>
      </c>
      <c r="K180" s="202" t="e">
        <v>#N/A</v>
      </c>
      <c r="L180" s="202">
        <v>1300</v>
      </c>
      <c r="M180" s="63">
        <v>1500</v>
      </c>
      <c r="N180" s="91" t="s">
        <v>162</v>
      </c>
      <c r="O180" s="91" t="s">
        <v>310</v>
      </c>
      <c r="P180" s="217" t="s">
        <v>14</v>
      </c>
      <c r="Q180" s="218" t="s">
        <v>164</v>
      </c>
      <c r="R180" s="81" t="s">
        <v>31</v>
      </c>
      <c r="T180" s="187"/>
      <c r="U180" s="186">
        <v>3300</v>
      </c>
      <c r="V180" s="186">
        <f t="shared" si="45"/>
        <v>3630</v>
      </c>
      <c r="W180" s="186">
        <f t="shared" si="46"/>
        <v>4720</v>
      </c>
      <c r="X180" s="186">
        <f t="shared" si="47"/>
        <v>5190</v>
      </c>
      <c r="Y180" s="186"/>
      <c r="Z180" s="186"/>
      <c r="AA180" s="187"/>
      <c r="AB180" s="187">
        <v>2106</v>
      </c>
      <c r="AC180" s="187"/>
      <c r="AD180" s="187"/>
    </row>
    <row r="181" spans="1:30" s="64" customFormat="1" ht="15">
      <c r="A181" s="61" t="s">
        <v>558</v>
      </c>
      <c r="B181" s="62">
        <v>125</v>
      </c>
      <c r="C181" s="62">
        <f t="shared" si="48"/>
        <v>19375</v>
      </c>
      <c r="D181" s="63" t="s">
        <v>20</v>
      </c>
      <c r="E181" s="62">
        <v>0.95</v>
      </c>
      <c r="F181" s="62" t="s">
        <v>591</v>
      </c>
      <c r="G181" s="62">
        <v>67</v>
      </c>
      <c r="H181" s="80" t="s">
        <v>194</v>
      </c>
      <c r="I181" s="202">
        <v>56</v>
      </c>
      <c r="J181" s="391" t="s">
        <v>785</v>
      </c>
      <c r="K181" s="202" t="e">
        <v>#N/A</v>
      </c>
      <c r="L181" s="202">
        <v>2400</v>
      </c>
      <c r="M181" s="63">
        <v>2650</v>
      </c>
      <c r="N181" s="91" t="s">
        <v>162</v>
      </c>
      <c r="O181" s="91" t="s">
        <v>310</v>
      </c>
      <c r="P181" s="217" t="s">
        <v>14</v>
      </c>
      <c r="Q181" s="218" t="s">
        <v>164</v>
      </c>
      <c r="R181" s="81" t="s">
        <v>31</v>
      </c>
      <c r="T181" s="187"/>
      <c r="U181" s="186">
        <v>5500</v>
      </c>
      <c r="V181" s="186">
        <f t="shared" si="45"/>
        <v>6050</v>
      </c>
      <c r="W181" s="186">
        <f t="shared" si="46"/>
        <v>7865</v>
      </c>
      <c r="X181" s="186">
        <f t="shared" si="47"/>
        <v>8650</v>
      </c>
      <c r="Y181" s="186"/>
      <c r="Z181" s="186"/>
      <c r="AA181" s="187"/>
      <c r="AB181" s="187">
        <v>2107</v>
      </c>
      <c r="AC181" s="187"/>
      <c r="AD181" s="187"/>
    </row>
    <row r="182" spans="1:30" s="64" customFormat="1" ht="15">
      <c r="A182" s="61" t="s">
        <v>559</v>
      </c>
      <c r="B182" s="62">
        <v>125</v>
      </c>
      <c r="C182" s="62">
        <f t="shared" si="48"/>
        <v>19375</v>
      </c>
      <c r="D182" s="63" t="s">
        <v>20</v>
      </c>
      <c r="E182" s="62">
        <v>0.95</v>
      </c>
      <c r="F182" s="62" t="s">
        <v>591</v>
      </c>
      <c r="G182" s="62">
        <v>67</v>
      </c>
      <c r="H182" s="80" t="s">
        <v>194</v>
      </c>
      <c r="I182" s="202">
        <v>56</v>
      </c>
      <c r="J182" s="391" t="s">
        <v>786</v>
      </c>
      <c r="K182" s="202" t="e">
        <v>#N/A</v>
      </c>
      <c r="L182" s="202">
        <v>2500</v>
      </c>
      <c r="M182" s="63">
        <v>2700</v>
      </c>
      <c r="N182" s="91" t="s">
        <v>162</v>
      </c>
      <c r="O182" s="91" t="s">
        <v>310</v>
      </c>
      <c r="P182" s="217" t="s">
        <v>14</v>
      </c>
      <c r="Q182" s="218" t="s">
        <v>164</v>
      </c>
      <c r="R182" s="81" t="s">
        <v>31</v>
      </c>
      <c r="T182" s="187"/>
      <c r="U182" s="186">
        <v>5500</v>
      </c>
      <c r="V182" s="186">
        <f t="shared" si="45"/>
        <v>6050</v>
      </c>
      <c r="W182" s="186">
        <f t="shared" si="46"/>
        <v>7865</v>
      </c>
      <c r="X182" s="186">
        <f t="shared" si="47"/>
        <v>8650</v>
      </c>
      <c r="Y182" s="186"/>
      <c r="Z182" s="186"/>
      <c r="AA182" s="187"/>
      <c r="AB182" s="187">
        <v>2108</v>
      </c>
      <c r="AC182" s="187"/>
      <c r="AD182" s="187"/>
    </row>
    <row r="183" spans="1:30" s="64" customFormat="1" ht="15">
      <c r="A183" s="61" t="s">
        <v>560</v>
      </c>
      <c r="B183" s="62">
        <v>125</v>
      </c>
      <c r="C183" s="62">
        <f t="shared" si="48"/>
        <v>19375</v>
      </c>
      <c r="D183" s="63" t="s">
        <v>20</v>
      </c>
      <c r="E183" s="62">
        <v>0.95</v>
      </c>
      <c r="F183" s="62" t="s">
        <v>596</v>
      </c>
      <c r="G183" s="62">
        <v>67</v>
      </c>
      <c r="H183" s="80" t="s">
        <v>194</v>
      </c>
      <c r="I183" s="202">
        <v>56</v>
      </c>
      <c r="J183" s="391" t="s">
        <v>785</v>
      </c>
      <c r="K183" s="202" t="e">
        <v>#N/A</v>
      </c>
      <c r="L183" s="202">
        <v>2400</v>
      </c>
      <c r="M183" s="63">
        <v>2650</v>
      </c>
      <c r="N183" s="91" t="s">
        <v>162</v>
      </c>
      <c r="O183" s="91" t="s">
        <v>310</v>
      </c>
      <c r="P183" s="217" t="s">
        <v>14</v>
      </c>
      <c r="Q183" s="218" t="s">
        <v>164</v>
      </c>
      <c r="R183" s="81" t="s">
        <v>31</v>
      </c>
      <c r="T183" s="187"/>
      <c r="U183" s="186">
        <v>5500</v>
      </c>
      <c r="V183" s="186">
        <f t="shared" si="45"/>
        <v>6050</v>
      </c>
      <c r="W183" s="186">
        <f t="shared" si="46"/>
        <v>7865</v>
      </c>
      <c r="X183" s="186">
        <f t="shared" si="47"/>
        <v>8650</v>
      </c>
      <c r="Y183" s="186"/>
      <c r="Z183" s="186"/>
      <c r="AA183" s="187"/>
      <c r="AB183" s="187">
        <v>2109</v>
      </c>
      <c r="AC183" s="187"/>
      <c r="AD183" s="187"/>
    </row>
    <row r="184" spans="1:30" s="64" customFormat="1" ht="15">
      <c r="A184" s="61" t="s">
        <v>561</v>
      </c>
      <c r="B184" s="62">
        <v>125</v>
      </c>
      <c r="C184" s="62">
        <f t="shared" si="48"/>
        <v>19375</v>
      </c>
      <c r="D184" s="63" t="s">
        <v>20</v>
      </c>
      <c r="E184" s="62">
        <v>0.95</v>
      </c>
      <c r="F184" s="62" t="s">
        <v>596</v>
      </c>
      <c r="G184" s="62">
        <v>67</v>
      </c>
      <c r="H184" s="80" t="s">
        <v>194</v>
      </c>
      <c r="I184" s="202">
        <v>56</v>
      </c>
      <c r="J184" s="391" t="s">
        <v>786</v>
      </c>
      <c r="K184" s="202" t="e">
        <v>#N/A</v>
      </c>
      <c r="L184" s="202">
        <v>2500</v>
      </c>
      <c r="M184" s="63">
        <v>2700</v>
      </c>
      <c r="N184" s="91" t="s">
        <v>162</v>
      </c>
      <c r="O184" s="91" t="s">
        <v>310</v>
      </c>
      <c r="P184" s="217" t="s">
        <v>14</v>
      </c>
      <c r="Q184" s="218" t="s">
        <v>164</v>
      </c>
      <c r="R184" s="81" t="s">
        <v>31</v>
      </c>
      <c r="T184" s="187"/>
      <c r="U184" s="186">
        <v>5500</v>
      </c>
      <c r="V184" s="186">
        <f t="shared" si="45"/>
        <v>6050</v>
      </c>
      <c r="W184" s="186">
        <f t="shared" si="46"/>
        <v>7865</v>
      </c>
      <c r="X184" s="186">
        <f t="shared" si="47"/>
        <v>8650</v>
      </c>
      <c r="Y184" s="186"/>
      <c r="Z184" s="186"/>
      <c r="AA184" s="187"/>
      <c r="AB184" s="187">
        <v>2110</v>
      </c>
      <c r="AC184" s="187"/>
      <c r="AD184" s="187"/>
    </row>
    <row r="185" spans="1:30" s="64" customFormat="1" ht="15">
      <c r="A185" s="61" t="s">
        <v>562</v>
      </c>
      <c r="B185" s="62">
        <v>125</v>
      </c>
      <c r="C185" s="62">
        <f t="shared" si="48"/>
        <v>19375</v>
      </c>
      <c r="D185" s="63" t="s">
        <v>20</v>
      </c>
      <c r="E185" s="62">
        <v>0.95</v>
      </c>
      <c r="F185" s="62" t="s">
        <v>597</v>
      </c>
      <c r="G185" s="62">
        <v>67</v>
      </c>
      <c r="H185" s="80" t="s">
        <v>194</v>
      </c>
      <c r="I185" s="202">
        <v>56</v>
      </c>
      <c r="J185" s="391" t="s">
        <v>785</v>
      </c>
      <c r="K185" s="202" t="e">
        <v>#N/A</v>
      </c>
      <c r="L185" s="202">
        <v>2400</v>
      </c>
      <c r="M185" s="63">
        <v>2650</v>
      </c>
      <c r="N185" s="91" t="s">
        <v>162</v>
      </c>
      <c r="O185" s="91" t="s">
        <v>310</v>
      </c>
      <c r="P185" s="217" t="s">
        <v>14</v>
      </c>
      <c r="Q185" s="218" t="s">
        <v>164</v>
      </c>
      <c r="R185" s="81" t="s">
        <v>31</v>
      </c>
      <c r="T185" s="187"/>
      <c r="U185" s="186">
        <v>5500</v>
      </c>
      <c r="V185" s="186">
        <f t="shared" si="45"/>
        <v>6050</v>
      </c>
      <c r="W185" s="186">
        <f t="shared" si="46"/>
        <v>7865</v>
      </c>
      <c r="X185" s="186">
        <f t="shared" si="47"/>
        <v>8650</v>
      </c>
      <c r="Y185" s="186"/>
      <c r="Z185" s="186"/>
      <c r="AA185" s="187"/>
      <c r="AB185" s="187">
        <v>2111</v>
      </c>
      <c r="AC185" s="187"/>
      <c r="AD185" s="187"/>
    </row>
    <row r="186" spans="1:30" s="64" customFormat="1" ht="15">
      <c r="A186" s="61" t="s">
        <v>563</v>
      </c>
      <c r="B186" s="62">
        <v>125</v>
      </c>
      <c r="C186" s="62">
        <f t="shared" si="48"/>
        <v>19375</v>
      </c>
      <c r="D186" s="63" t="s">
        <v>20</v>
      </c>
      <c r="E186" s="62">
        <v>0.95</v>
      </c>
      <c r="F186" s="62" t="s">
        <v>597</v>
      </c>
      <c r="G186" s="62">
        <v>67</v>
      </c>
      <c r="H186" s="80" t="s">
        <v>194</v>
      </c>
      <c r="I186" s="202">
        <v>56</v>
      </c>
      <c r="J186" s="391" t="s">
        <v>786</v>
      </c>
      <c r="K186" s="202" t="e">
        <v>#N/A</v>
      </c>
      <c r="L186" s="202">
        <v>2500</v>
      </c>
      <c r="M186" s="63">
        <v>2700</v>
      </c>
      <c r="N186" s="91" t="s">
        <v>162</v>
      </c>
      <c r="O186" s="91" t="s">
        <v>310</v>
      </c>
      <c r="P186" s="217" t="s">
        <v>14</v>
      </c>
      <c r="Q186" s="218" t="s">
        <v>164</v>
      </c>
      <c r="R186" s="81" t="s">
        <v>31</v>
      </c>
      <c r="T186" s="187"/>
      <c r="U186" s="186">
        <v>5500</v>
      </c>
      <c r="V186" s="186">
        <f t="shared" si="45"/>
        <v>6050</v>
      </c>
      <c r="W186" s="186">
        <f t="shared" si="46"/>
        <v>7865</v>
      </c>
      <c r="X186" s="186">
        <f t="shared" si="47"/>
        <v>8650</v>
      </c>
      <c r="Y186" s="186"/>
      <c r="Z186" s="186"/>
      <c r="AA186" s="187"/>
      <c r="AB186" s="187">
        <v>2112</v>
      </c>
      <c r="AC186" s="187"/>
      <c r="AD186" s="187"/>
    </row>
    <row r="187" spans="1:30" s="64" customFormat="1">
      <c r="A187" s="61"/>
      <c r="B187" s="62"/>
      <c r="C187" s="62"/>
      <c r="D187" s="63"/>
      <c r="E187" s="62"/>
      <c r="F187" s="62"/>
      <c r="G187" s="62"/>
      <c r="H187" s="80"/>
      <c r="I187" s="202"/>
      <c r="J187" s="391"/>
      <c r="K187" s="202"/>
      <c r="L187" s="202"/>
      <c r="M187" s="63"/>
      <c r="N187" s="91"/>
      <c r="O187" s="91"/>
      <c r="P187" s="217"/>
      <c r="Q187" s="218"/>
      <c r="R187" s="81"/>
      <c r="T187" s="187"/>
      <c r="U187" s="186"/>
      <c r="V187" s="186"/>
      <c r="W187" s="186"/>
      <c r="X187" s="186"/>
      <c r="Y187" s="186"/>
      <c r="Z187" s="186"/>
      <c r="AA187" s="187"/>
      <c r="AB187" s="187"/>
      <c r="AC187" s="187"/>
      <c r="AD187" s="187"/>
    </row>
    <row r="188" spans="1:30" s="241" customFormat="1" ht="15">
      <c r="A188" s="231" t="s">
        <v>90</v>
      </c>
      <c r="B188" s="232">
        <v>54</v>
      </c>
      <c r="C188" s="62">
        <f t="shared" si="38"/>
        <v>8910</v>
      </c>
      <c r="D188" s="233" t="s">
        <v>20</v>
      </c>
      <c r="E188" s="232">
        <v>0.95</v>
      </c>
      <c r="F188" s="232" t="s">
        <v>588</v>
      </c>
      <c r="G188" s="232">
        <v>67</v>
      </c>
      <c r="H188" s="234" t="s">
        <v>194</v>
      </c>
      <c r="I188" s="317">
        <v>24</v>
      </c>
      <c r="J188" s="391" t="s">
        <v>787</v>
      </c>
      <c r="K188" s="317" t="s">
        <v>547</v>
      </c>
      <c r="L188" s="202">
        <v>1500</v>
      </c>
      <c r="M188" s="63">
        <v>1700</v>
      </c>
      <c r="N188" s="235" t="s">
        <v>162</v>
      </c>
      <c r="O188" s="235" t="s">
        <v>310</v>
      </c>
      <c r="P188" s="236" t="s">
        <v>14</v>
      </c>
      <c r="Q188" s="237" t="s">
        <v>164</v>
      </c>
      <c r="R188" s="238" t="s">
        <v>31</v>
      </c>
      <c r="T188" s="239"/>
      <c r="U188" s="240">
        <v>4280</v>
      </c>
      <c r="V188" s="240">
        <f t="shared" si="45"/>
        <v>4710</v>
      </c>
      <c r="W188" s="240">
        <f t="shared" si="46"/>
        <v>6125</v>
      </c>
      <c r="X188" s="240">
        <f t="shared" si="47"/>
        <v>6740</v>
      </c>
      <c r="Y188" s="240"/>
      <c r="Z188" s="240"/>
      <c r="AA188" s="187"/>
      <c r="AB188" s="187">
        <v>2013</v>
      </c>
      <c r="AD188" s="239"/>
    </row>
    <row r="189" spans="1:30" s="64" customFormat="1" ht="15">
      <c r="A189" s="61" t="s">
        <v>126</v>
      </c>
      <c r="B189" s="62">
        <v>54</v>
      </c>
      <c r="C189" s="62">
        <f t="shared" si="38"/>
        <v>8910</v>
      </c>
      <c r="D189" s="63" t="s">
        <v>20</v>
      </c>
      <c r="E189" s="62">
        <v>0.95</v>
      </c>
      <c r="F189" s="62" t="s">
        <v>588</v>
      </c>
      <c r="G189" s="62">
        <v>67</v>
      </c>
      <c r="H189" s="80" t="s">
        <v>194</v>
      </c>
      <c r="I189" s="202">
        <v>24</v>
      </c>
      <c r="J189" s="391" t="s">
        <v>712</v>
      </c>
      <c r="K189" s="317" t="s">
        <v>547</v>
      </c>
      <c r="L189" s="202">
        <v>1550</v>
      </c>
      <c r="M189" s="63">
        <v>1750</v>
      </c>
      <c r="N189" s="91" t="s">
        <v>162</v>
      </c>
      <c r="O189" s="91" t="s">
        <v>310</v>
      </c>
      <c r="P189" s="217" t="s">
        <v>14</v>
      </c>
      <c r="Q189" s="218" t="s">
        <v>164</v>
      </c>
      <c r="R189" s="81" t="s">
        <v>31</v>
      </c>
      <c r="T189" s="187"/>
      <c r="U189" s="240">
        <v>4280</v>
      </c>
      <c r="V189" s="186">
        <f t="shared" si="45"/>
        <v>4710</v>
      </c>
      <c r="W189" s="186">
        <f t="shared" si="46"/>
        <v>6125</v>
      </c>
      <c r="X189" s="186">
        <f t="shared" si="47"/>
        <v>6740</v>
      </c>
      <c r="Y189" s="186"/>
      <c r="Z189" s="186"/>
      <c r="AA189" s="187"/>
      <c r="AB189" s="187">
        <v>2049</v>
      </c>
      <c r="AD189" s="187"/>
    </row>
    <row r="190" spans="1:30" s="64" customFormat="1" ht="15">
      <c r="A190" s="61" t="s">
        <v>93</v>
      </c>
      <c r="B190" s="62">
        <v>54</v>
      </c>
      <c r="C190" s="62">
        <f t="shared" si="38"/>
        <v>8910</v>
      </c>
      <c r="D190" s="63" t="s">
        <v>20</v>
      </c>
      <c r="E190" s="62">
        <v>0.95</v>
      </c>
      <c r="F190" s="62" t="s">
        <v>589</v>
      </c>
      <c r="G190" s="62">
        <v>67</v>
      </c>
      <c r="H190" s="80" t="s">
        <v>194</v>
      </c>
      <c r="I190" s="202">
        <v>24</v>
      </c>
      <c r="J190" s="391" t="s">
        <v>787</v>
      </c>
      <c r="K190" s="317" t="s">
        <v>547</v>
      </c>
      <c r="L190" s="202">
        <v>1500</v>
      </c>
      <c r="M190" s="63">
        <v>1700</v>
      </c>
      <c r="N190" s="91" t="s">
        <v>162</v>
      </c>
      <c r="O190" s="91" t="s">
        <v>310</v>
      </c>
      <c r="P190" s="217" t="s">
        <v>14</v>
      </c>
      <c r="Q190" s="218" t="s">
        <v>164</v>
      </c>
      <c r="R190" s="81" t="s">
        <v>31</v>
      </c>
      <c r="T190" s="187"/>
      <c r="U190" s="240">
        <v>3740</v>
      </c>
      <c r="V190" s="186">
        <f t="shared" ref="V190:V195" si="49">ROUND(((U190*1.1)/5),0)*5</f>
        <v>4115</v>
      </c>
      <c r="W190" s="186">
        <f t="shared" ref="W190:W195" si="50">ROUND(((V190*1.3)/5),0)*5</f>
        <v>5350</v>
      </c>
      <c r="X190" s="186">
        <f t="shared" ref="X190:X195" si="51">ROUND(((W190*1.1)/5),0)*5</f>
        <v>5885</v>
      </c>
      <c r="Y190" s="186"/>
      <c r="Z190" s="186"/>
      <c r="AA190" s="187"/>
      <c r="AB190" s="187">
        <v>2016</v>
      </c>
      <c r="AD190" s="187"/>
    </row>
    <row r="191" spans="1:30" s="64" customFormat="1" ht="15">
      <c r="A191" s="61" t="s">
        <v>129</v>
      </c>
      <c r="B191" s="62">
        <v>54</v>
      </c>
      <c r="C191" s="62">
        <f t="shared" si="38"/>
        <v>8910</v>
      </c>
      <c r="D191" s="63" t="s">
        <v>20</v>
      </c>
      <c r="E191" s="62">
        <v>0.95</v>
      </c>
      <c r="F191" s="62" t="s">
        <v>589</v>
      </c>
      <c r="G191" s="62">
        <v>67</v>
      </c>
      <c r="H191" s="80" t="s">
        <v>194</v>
      </c>
      <c r="I191" s="202">
        <v>24</v>
      </c>
      <c r="J191" s="391" t="s">
        <v>712</v>
      </c>
      <c r="K191" s="317" t="s">
        <v>547</v>
      </c>
      <c r="L191" s="202">
        <v>1550</v>
      </c>
      <c r="M191" s="63">
        <v>1750</v>
      </c>
      <c r="N191" s="91" t="s">
        <v>162</v>
      </c>
      <c r="O191" s="91" t="s">
        <v>310</v>
      </c>
      <c r="P191" s="217" t="s">
        <v>14</v>
      </c>
      <c r="Q191" s="218" t="s">
        <v>164</v>
      </c>
      <c r="R191" s="81" t="s">
        <v>31</v>
      </c>
      <c r="T191" s="187"/>
      <c r="U191" s="240">
        <v>3740</v>
      </c>
      <c r="V191" s="186">
        <f t="shared" si="49"/>
        <v>4115</v>
      </c>
      <c r="W191" s="186">
        <f t="shared" si="50"/>
        <v>5350</v>
      </c>
      <c r="X191" s="186">
        <f t="shared" si="51"/>
        <v>5885</v>
      </c>
      <c r="Y191" s="186"/>
      <c r="Z191" s="186"/>
      <c r="AA191" s="187"/>
      <c r="AB191" s="187">
        <v>2052</v>
      </c>
      <c r="AD191" s="187"/>
    </row>
    <row r="192" spans="1:30" s="64" customFormat="1" ht="15">
      <c r="A192" s="61" t="s">
        <v>96</v>
      </c>
      <c r="B192" s="62">
        <v>54</v>
      </c>
      <c r="C192" s="62">
        <f t="shared" si="38"/>
        <v>8910</v>
      </c>
      <c r="D192" s="63" t="s">
        <v>20</v>
      </c>
      <c r="E192" s="62">
        <v>0.95</v>
      </c>
      <c r="F192" s="62" t="s">
        <v>590</v>
      </c>
      <c r="G192" s="62">
        <v>67</v>
      </c>
      <c r="H192" s="80" t="s">
        <v>194</v>
      </c>
      <c r="I192" s="202">
        <v>24</v>
      </c>
      <c r="J192" s="391" t="s">
        <v>787</v>
      </c>
      <c r="K192" s="317" t="s">
        <v>547</v>
      </c>
      <c r="L192" s="202">
        <v>1500</v>
      </c>
      <c r="M192" s="63">
        <v>1700</v>
      </c>
      <c r="N192" s="91" t="s">
        <v>162</v>
      </c>
      <c r="O192" s="91" t="s">
        <v>310</v>
      </c>
      <c r="P192" s="217" t="s">
        <v>14</v>
      </c>
      <c r="Q192" s="218" t="s">
        <v>164</v>
      </c>
      <c r="R192" s="81" t="s">
        <v>31</v>
      </c>
      <c r="T192" s="187"/>
      <c r="U192" s="240">
        <v>3740</v>
      </c>
      <c r="V192" s="186">
        <f t="shared" si="49"/>
        <v>4115</v>
      </c>
      <c r="W192" s="186">
        <f t="shared" si="50"/>
        <v>5350</v>
      </c>
      <c r="X192" s="186">
        <f t="shared" si="51"/>
        <v>5885</v>
      </c>
      <c r="Y192" s="186"/>
      <c r="Z192" s="186"/>
      <c r="AA192" s="187"/>
      <c r="AB192" s="187">
        <v>2019</v>
      </c>
      <c r="AD192" s="187"/>
    </row>
    <row r="193" spans="1:30" s="64" customFormat="1" ht="15">
      <c r="A193" s="61" t="s">
        <v>132</v>
      </c>
      <c r="B193" s="62">
        <v>54</v>
      </c>
      <c r="C193" s="62">
        <f t="shared" si="38"/>
        <v>8910</v>
      </c>
      <c r="D193" s="63" t="s">
        <v>20</v>
      </c>
      <c r="E193" s="62">
        <v>0.95</v>
      </c>
      <c r="F193" s="62" t="s">
        <v>590</v>
      </c>
      <c r="G193" s="62">
        <v>67</v>
      </c>
      <c r="H193" s="80" t="s">
        <v>194</v>
      </c>
      <c r="I193" s="202">
        <v>24</v>
      </c>
      <c r="J193" s="391" t="s">
        <v>712</v>
      </c>
      <c r="K193" s="317" t="s">
        <v>547</v>
      </c>
      <c r="L193" s="202">
        <v>1550</v>
      </c>
      <c r="M193" s="63">
        <v>1750</v>
      </c>
      <c r="N193" s="91" t="s">
        <v>162</v>
      </c>
      <c r="O193" s="91" t="s">
        <v>310</v>
      </c>
      <c r="P193" s="217" t="s">
        <v>14</v>
      </c>
      <c r="Q193" s="218" t="s">
        <v>164</v>
      </c>
      <c r="R193" s="81" t="s">
        <v>31</v>
      </c>
      <c r="T193" s="187"/>
      <c r="U193" s="240">
        <v>3740</v>
      </c>
      <c r="V193" s="186">
        <f t="shared" si="49"/>
        <v>4115</v>
      </c>
      <c r="W193" s="186">
        <f t="shared" si="50"/>
        <v>5350</v>
      </c>
      <c r="X193" s="186">
        <f t="shared" si="51"/>
        <v>5885</v>
      </c>
      <c r="Y193" s="186"/>
      <c r="Z193" s="186"/>
      <c r="AA193" s="187"/>
      <c r="AB193" s="187">
        <v>2055</v>
      </c>
      <c r="AD193" s="187"/>
    </row>
    <row r="194" spans="1:30" s="64" customFormat="1" ht="15">
      <c r="A194" s="61" t="s">
        <v>99</v>
      </c>
      <c r="B194" s="62">
        <v>54</v>
      </c>
      <c r="C194" s="62">
        <f t="shared" si="38"/>
        <v>8910</v>
      </c>
      <c r="D194" s="63" t="s">
        <v>20</v>
      </c>
      <c r="E194" s="62">
        <v>0.95</v>
      </c>
      <c r="F194" s="62" t="s">
        <v>595</v>
      </c>
      <c r="G194" s="62">
        <v>67</v>
      </c>
      <c r="H194" s="80" t="s">
        <v>194</v>
      </c>
      <c r="I194" s="202">
        <v>24</v>
      </c>
      <c r="J194" s="391" t="s">
        <v>787</v>
      </c>
      <c r="K194" s="317" t="s">
        <v>547</v>
      </c>
      <c r="L194" s="202">
        <v>1500</v>
      </c>
      <c r="M194" s="63">
        <v>1700</v>
      </c>
      <c r="N194" s="91" t="s">
        <v>162</v>
      </c>
      <c r="O194" s="91" t="s">
        <v>310</v>
      </c>
      <c r="P194" s="217" t="s">
        <v>14</v>
      </c>
      <c r="Q194" s="218" t="s">
        <v>164</v>
      </c>
      <c r="R194" s="81" t="s">
        <v>31</v>
      </c>
      <c r="T194" s="187"/>
      <c r="U194" s="240">
        <v>4280</v>
      </c>
      <c r="V194" s="186">
        <f t="shared" si="49"/>
        <v>4710</v>
      </c>
      <c r="W194" s="186">
        <f t="shared" si="50"/>
        <v>6125</v>
      </c>
      <c r="X194" s="186">
        <f t="shared" si="51"/>
        <v>6740</v>
      </c>
      <c r="Y194" s="186"/>
      <c r="Z194" s="186"/>
      <c r="AA194" s="187"/>
      <c r="AB194" s="187">
        <v>2022</v>
      </c>
      <c r="AD194" s="187"/>
    </row>
    <row r="195" spans="1:30" s="64" customFormat="1" ht="15">
      <c r="A195" s="61" t="s">
        <v>135</v>
      </c>
      <c r="B195" s="62">
        <v>54</v>
      </c>
      <c r="C195" s="62">
        <f t="shared" si="38"/>
        <v>8910</v>
      </c>
      <c r="D195" s="63" t="s">
        <v>20</v>
      </c>
      <c r="E195" s="62">
        <v>0.95</v>
      </c>
      <c r="F195" s="62" t="s">
        <v>595</v>
      </c>
      <c r="G195" s="62">
        <v>67</v>
      </c>
      <c r="H195" s="80" t="s">
        <v>194</v>
      </c>
      <c r="I195" s="202">
        <v>24</v>
      </c>
      <c r="J195" s="391" t="s">
        <v>712</v>
      </c>
      <c r="K195" s="317" t="s">
        <v>547</v>
      </c>
      <c r="L195" s="202">
        <v>1550</v>
      </c>
      <c r="M195" s="63">
        <v>1750</v>
      </c>
      <c r="N195" s="91" t="s">
        <v>162</v>
      </c>
      <c r="O195" s="91" t="s">
        <v>310</v>
      </c>
      <c r="P195" s="217" t="s">
        <v>14</v>
      </c>
      <c r="Q195" s="218" t="s">
        <v>164</v>
      </c>
      <c r="R195" s="81" t="s">
        <v>31</v>
      </c>
      <c r="T195" s="187"/>
      <c r="U195" s="240">
        <v>4280</v>
      </c>
      <c r="V195" s="186">
        <f t="shared" si="49"/>
        <v>4710</v>
      </c>
      <c r="W195" s="186">
        <f t="shared" si="50"/>
        <v>6125</v>
      </c>
      <c r="X195" s="186">
        <f t="shared" si="51"/>
        <v>6740</v>
      </c>
      <c r="Y195" s="186"/>
      <c r="Z195" s="186"/>
      <c r="AA195" s="187"/>
      <c r="AB195" s="187">
        <v>2058</v>
      </c>
      <c r="AD195" s="187"/>
    </row>
    <row r="196" spans="1:30" s="64" customFormat="1" ht="15">
      <c r="A196" s="61" t="s">
        <v>91</v>
      </c>
      <c r="B196" s="62">
        <v>106</v>
      </c>
      <c r="C196" s="62">
        <f t="shared" si="38"/>
        <v>17490</v>
      </c>
      <c r="D196" s="63" t="s">
        <v>20</v>
      </c>
      <c r="E196" s="62">
        <v>0.95</v>
      </c>
      <c r="F196" s="62" t="s">
        <v>588</v>
      </c>
      <c r="G196" s="62">
        <v>67</v>
      </c>
      <c r="H196" s="80" t="s">
        <v>194</v>
      </c>
      <c r="I196" s="202">
        <v>48</v>
      </c>
      <c r="J196" s="391" t="s">
        <v>788</v>
      </c>
      <c r="K196" s="317" t="s">
        <v>495</v>
      </c>
      <c r="L196" s="202">
        <v>2500</v>
      </c>
      <c r="M196" s="63">
        <v>2700</v>
      </c>
      <c r="N196" s="91" t="s">
        <v>162</v>
      </c>
      <c r="O196" s="91" t="s">
        <v>310</v>
      </c>
      <c r="P196" s="217" t="s">
        <v>14</v>
      </c>
      <c r="Q196" s="218" t="s">
        <v>164</v>
      </c>
      <c r="R196" s="81" t="s">
        <v>31</v>
      </c>
      <c r="T196" s="187"/>
      <c r="U196" s="186">
        <v>7100</v>
      </c>
      <c r="V196" s="186">
        <f t="shared" ref="V196:V228" si="52">ROUND(((U196*1.1)/5),0)*5</f>
        <v>7810</v>
      </c>
      <c r="W196" s="186">
        <f t="shared" ref="W196:W228" si="53">ROUND(((V196*1.3)/5),0)*5</f>
        <v>10155</v>
      </c>
      <c r="X196" s="186">
        <f t="shared" ref="X196:X228" si="54">ROUND(((W196*1.1)/5),0)*5</f>
        <v>11170</v>
      </c>
      <c r="Y196" s="186"/>
      <c r="Z196" s="186"/>
      <c r="AA196" s="187"/>
      <c r="AB196" s="187">
        <v>2014</v>
      </c>
      <c r="AD196" s="187"/>
    </row>
    <row r="197" spans="1:30" s="64" customFormat="1" ht="15">
      <c r="A197" s="61" t="s">
        <v>127</v>
      </c>
      <c r="B197" s="62">
        <v>106</v>
      </c>
      <c r="C197" s="62">
        <f t="shared" si="38"/>
        <v>17490</v>
      </c>
      <c r="D197" s="63" t="s">
        <v>20</v>
      </c>
      <c r="E197" s="62">
        <v>0.95</v>
      </c>
      <c r="F197" s="62" t="s">
        <v>588</v>
      </c>
      <c r="G197" s="62">
        <v>67</v>
      </c>
      <c r="H197" s="80" t="s">
        <v>194</v>
      </c>
      <c r="I197" s="202">
        <v>48</v>
      </c>
      <c r="J197" s="391" t="s">
        <v>789</v>
      </c>
      <c r="K197" s="317" t="s">
        <v>495</v>
      </c>
      <c r="L197" s="202">
        <v>2550</v>
      </c>
      <c r="M197" s="63">
        <v>2800</v>
      </c>
      <c r="N197" s="91" t="s">
        <v>162</v>
      </c>
      <c r="O197" s="91" t="s">
        <v>310</v>
      </c>
      <c r="P197" s="217" t="s">
        <v>14</v>
      </c>
      <c r="Q197" s="218" t="s">
        <v>164</v>
      </c>
      <c r="R197" s="81" t="s">
        <v>31</v>
      </c>
      <c r="T197" s="187"/>
      <c r="U197" s="186">
        <v>7100</v>
      </c>
      <c r="V197" s="186">
        <f t="shared" si="52"/>
        <v>7810</v>
      </c>
      <c r="W197" s="186">
        <f t="shared" si="53"/>
        <v>10155</v>
      </c>
      <c r="X197" s="186">
        <f t="shared" si="54"/>
        <v>11170</v>
      </c>
      <c r="Y197" s="186"/>
      <c r="Z197" s="186"/>
      <c r="AA197" s="187"/>
      <c r="AB197" s="187">
        <v>2050</v>
      </c>
      <c r="AD197" s="187"/>
    </row>
    <row r="198" spans="1:30" s="64" customFormat="1" ht="15">
      <c r="A198" s="61" t="s">
        <v>94</v>
      </c>
      <c r="B198" s="62">
        <v>106</v>
      </c>
      <c r="C198" s="62">
        <f t="shared" si="38"/>
        <v>17490</v>
      </c>
      <c r="D198" s="63" t="s">
        <v>20</v>
      </c>
      <c r="E198" s="62">
        <v>0.95</v>
      </c>
      <c r="F198" s="62" t="s">
        <v>589</v>
      </c>
      <c r="G198" s="62">
        <v>67</v>
      </c>
      <c r="H198" s="80" t="s">
        <v>194</v>
      </c>
      <c r="I198" s="202">
        <v>48</v>
      </c>
      <c r="J198" s="391" t="s">
        <v>788</v>
      </c>
      <c r="K198" s="317" t="s">
        <v>495</v>
      </c>
      <c r="L198" s="202">
        <v>2500</v>
      </c>
      <c r="M198" s="63">
        <v>2700</v>
      </c>
      <c r="N198" s="91" t="s">
        <v>162</v>
      </c>
      <c r="O198" s="91" t="s">
        <v>310</v>
      </c>
      <c r="P198" s="217" t="s">
        <v>14</v>
      </c>
      <c r="Q198" s="218" t="s">
        <v>164</v>
      </c>
      <c r="R198" s="81" t="s">
        <v>31</v>
      </c>
      <c r="T198" s="187"/>
      <c r="U198" s="186">
        <v>6000</v>
      </c>
      <c r="V198" s="186">
        <f t="shared" si="52"/>
        <v>6600</v>
      </c>
      <c r="W198" s="186">
        <f t="shared" si="53"/>
        <v>8580</v>
      </c>
      <c r="X198" s="186">
        <f t="shared" si="54"/>
        <v>9440</v>
      </c>
      <c r="Y198" s="186"/>
      <c r="Z198" s="186"/>
      <c r="AA198" s="187"/>
      <c r="AB198" s="187">
        <v>2017</v>
      </c>
      <c r="AD198" s="187"/>
    </row>
    <row r="199" spans="1:30" s="64" customFormat="1" ht="15">
      <c r="A199" s="61" t="s">
        <v>130</v>
      </c>
      <c r="B199" s="62">
        <v>106</v>
      </c>
      <c r="C199" s="62">
        <f t="shared" si="38"/>
        <v>17490</v>
      </c>
      <c r="D199" s="63" t="s">
        <v>20</v>
      </c>
      <c r="E199" s="62">
        <v>0.95</v>
      </c>
      <c r="F199" s="62" t="s">
        <v>589</v>
      </c>
      <c r="G199" s="62">
        <v>67</v>
      </c>
      <c r="H199" s="80" t="s">
        <v>194</v>
      </c>
      <c r="I199" s="202">
        <v>48</v>
      </c>
      <c r="J199" s="391" t="s">
        <v>789</v>
      </c>
      <c r="K199" s="317" t="s">
        <v>495</v>
      </c>
      <c r="L199" s="202">
        <v>2550</v>
      </c>
      <c r="M199" s="63">
        <v>2800</v>
      </c>
      <c r="N199" s="91" t="s">
        <v>162</v>
      </c>
      <c r="O199" s="91" t="s">
        <v>310</v>
      </c>
      <c r="P199" s="217" t="s">
        <v>14</v>
      </c>
      <c r="Q199" s="218" t="s">
        <v>164</v>
      </c>
      <c r="R199" s="81" t="s">
        <v>31</v>
      </c>
      <c r="T199" s="187"/>
      <c r="U199" s="186">
        <v>6000</v>
      </c>
      <c r="V199" s="186">
        <f t="shared" si="52"/>
        <v>6600</v>
      </c>
      <c r="W199" s="186">
        <f t="shared" si="53"/>
        <v>8580</v>
      </c>
      <c r="X199" s="186">
        <f t="shared" si="54"/>
        <v>9440</v>
      </c>
      <c r="Y199" s="186"/>
      <c r="Z199" s="186"/>
      <c r="AA199" s="187"/>
      <c r="AB199" s="187">
        <v>2053</v>
      </c>
      <c r="AD199" s="187"/>
    </row>
    <row r="200" spans="1:30" s="64" customFormat="1" ht="15">
      <c r="A200" s="61" t="s">
        <v>97</v>
      </c>
      <c r="B200" s="62">
        <v>106</v>
      </c>
      <c r="C200" s="62">
        <f t="shared" si="38"/>
        <v>17490</v>
      </c>
      <c r="D200" s="63" t="s">
        <v>20</v>
      </c>
      <c r="E200" s="62">
        <v>0.95</v>
      </c>
      <c r="F200" s="62" t="s">
        <v>590</v>
      </c>
      <c r="G200" s="62">
        <v>67</v>
      </c>
      <c r="H200" s="80" t="s">
        <v>194</v>
      </c>
      <c r="I200" s="202">
        <v>48</v>
      </c>
      <c r="J200" s="391" t="s">
        <v>788</v>
      </c>
      <c r="K200" s="317" t="s">
        <v>495</v>
      </c>
      <c r="L200" s="202">
        <v>2500</v>
      </c>
      <c r="M200" s="63">
        <v>2700</v>
      </c>
      <c r="N200" s="91" t="s">
        <v>162</v>
      </c>
      <c r="O200" s="91" t="s">
        <v>310</v>
      </c>
      <c r="P200" s="217" t="s">
        <v>14</v>
      </c>
      <c r="Q200" s="218" t="s">
        <v>164</v>
      </c>
      <c r="R200" s="81" t="s">
        <v>31</v>
      </c>
      <c r="T200" s="187"/>
      <c r="U200" s="186">
        <v>6000</v>
      </c>
      <c r="V200" s="186">
        <f t="shared" si="52"/>
        <v>6600</v>
      </c>
      <c r="W200" s="186">
        <f t="shared" si="53"/>
        <v>8580</v>
      </c>
      <c r="X200" s="186">
        <f t="shared" si="54"/>
        <v>9440</v>
      </c>
      <c r="Y200" s="186"/>
      <c r="Z200" s="186"/>
      <c r="AA200" s="187"/>
      <c r="AB200" s="187">
        <v>2020</v>
      </c>
      <c r="AD200" s="187"/>
    </row>
    <row r="201" spans="1:30" s="64" customFormat="1" ht="15">
      <c r="A201" s="61" t="s">
        <v>133</v>
      </c>
      <c r="B201" s="62">
        <v>106</v>
      </c>
      <c r="C201" s="62">
        <f t="shared" si="38"/>
        <v>17490</v>
      </c>
      <c r="D201" s="63" t="s">
        <v>20</v>
      </c>
      <c r="E201" s="62">
        <v>0.95</v>
      </c>
      <c r="F201" s="62" t="s">
        <v>590</v>
      </c>
      <c r="G201" s="62">
        <v>67</v>
      </c>
      <c r="H201" s="80" t="s">
        <v>194</v>
      </c>
      <c r="I201" s="202">
        <v>48</v>
      </c>
      <c r="J201" s="391" t="s">
        <v>789</v>
      </c>
      <c r="K201" s="317" t="s">
        <v>495</v>
      </c>
      <c r="L201" s="202">
        <v>2550</v>
      </c>
      <c r="M201" s="63">
        <v>2800</v>
      </c>
      <c r="N201" s="91" t="s">
        <v>162</v>
      </c>
      <c r="O201" s="91" t="s">
        <v>310</v>
      </c>
      <c r="P201" s="217" t="s">
        <v>14</v>
      </c>
      <c r="Q201" s="218" t="s">
        <v>164</v>
      </c>
      <c r="R201" s="81" t="s">
        <v>31</v>
      </c>
      <c r="T201" s="187"/>
      <c r="U201" s="186">
        <v>6000</v>
      </c>
      <c r="V201" s="186">
        <f t="shared" si="52"/>
        <v>6600</v>
      </c>
      <c r="W201" s="186">
        <f t="shared" si="53"/>
        <v>8580</v>
      </c>
      <c r="X201" s="186">
        <f t="shared" si="54"/>
        <v>9440</v>
      </c>
      <c r="Y201" s="186"/>
      <c r="Z201" s="186"/>
      <c r="AA201" s="187"/>
      <c r="AB201" s="187">
        <v>2056</v>
      </c>
      <c r="AD201" s="187"/>
    </row>
    <row r="202" spans="1:30" s="64" customFormat="1" ht="15">
      <c r="A202" s="61" t="s">
        <v>100</v>
      </c>
      <c r="B202" s="62">
        <v>106</v>
      </c>
      <c r="C202" s="62">
        <f t="shared" si="38"/>
        <v>17490</v>
      </c>
      <c r="D202" s="63" t="s">
        <v>20</v>
      </c>
      <c r="E202" s="62">
        <v>0.95</v>
      </c>
      <c r="F202" s="62" t="s">
        <v>595</v>
      </c>
      <c r="G202" s="62">
        <v>67</v>
      </c>
      <c r="H202" s="80" t="s">
        <v>194</v>
      </c>
      <c r="I202" s="202">
        <v>48</v>
      </c>
      <c r="J202" s="391" t="s">
        <v>788</v>
      </c>
      <c r="K202" s="317" t="s">
        <v>495</v>
      </c>
      <c r="L202" s="202">
        <v>2500</v>
      </c>
      <c r="M202" s="63">
        <v>2700</v>
      </c>
      <c r="N202" s="91" t="s">
        <v>162</v>
      </c>
      <c r="O202" s="91" t="s">
        <v>310</v>
      </c>
      <c r="P202" s="217" t="s">
        <v>14</v>
      </c>
      <c r="Q202" s="218" t="s">
        <v>164</v>
      </c>
      <c r="R202" s="81" t="s">
        <v>31</v>
      </c>
      <c r="T202" s="187"/>
      <c r="U202" s="186">
        <v>7100</v>
      </c>
      <c r="V202" s="186">
        <f t="shared" si="52"/>
        <v>7810</v>
      </c>
      <c r="W202" s="186">
        <f t="shared" si="53"/>
        <v>10155</v>
      </c>
      <c r="X202" s="186">
        <f t="shared" si="54"/>
        <v>11170</v>
      </c>
      <c r="Y202" s="186"/>
      <c r="Z202" s="186"/>
      <c r="AA202" s="187"/>
      <c r="AB202" s="187">
        <v>2023</v>
      </c>
      <c r="AD202" s="187"/>
    </row>
    <row r="203" spans="1:30" s="64" customFormat="1" ht="15">
      <c r="A203" s="65" t="s">
        <v>136</v>
      </c>
      <c r="B203" s="62">
        <v>106</v>
      </c>
      <c r="C203" s="62">
        <f t="shared" si="38"/>
        <v>17490</v>
      </c>
      <c r="D203" s="63" t="s">
        <v>20</v>
      </c>
      <c r="E203" s="62">
        <v>0.95</v>
      </c>
      <c r="F203" s="62" t="s">
        <v>595</v>
      </c>
      <c r="G203" s="62">
        <v>67</v>
      </c>
      <c r="H203" s="80" t="s">
        <v>194</v>
      </c>
      <c r="I203" s="202">
        <v>48</v>
      </c>
      <c r="J203" s="391" t="s">
        <v>789</v>
      </c>
      <c r="K203" s="317" t="s">
        <v>495</v>
      </c>
      <c r="L203" s="202">
        <v>2550</v>
      </c>
      <c r="M203" s="63">
        <v>2800</v>
      </c>
      <c r="N203" s="91" t="s">
        <v>162</v>
      </c>
      <c r="O203" s="91" t="s">
        <v>310</v>
      </c>
      <c r="P203" s="217" t="s">
        <v>14</v>
      </c>
      <c r="Q203" s="218" t="s">
        <v>164</v>
      </c>
      <c r="R203" s="81" t="s">
        <v>31</v>
      </c>
      <c r="T203" s="187"/>
      <c r="U203" s="186">
        <v>7100</v>
      </c>
      <c r="V203" s="186">
        <f t="shared" si="52"/>
        <v>7810</v>
      </c>
      <c r="W203" s="186">
        <f t="shared" si="53"/>
        <v>10155</v>
      </c>
      <c r="X203" s="186">
        <f t="shared" si="54"/>
        <v>11170</v>
      </c>
      <c r="Y203" s="186"/>
      <c r="Z203" s="186"/>
      <c r="AA203" s="187"/>
      <c r="AB203" s="187">
        <v>2059</v>
      </c>
      <c r="AD203" s="187"/>
    </row>
    <row r="204" spans="1:30" s="64" customFormat="1" ht="15">
      <c r="A204" s="65" t="s">
        <v>92</v>
      </c>
      <c r="B204" s="62">
        <v>158</v>
      </c>
      <c r="C204" s="62">
        <f t="shared" si="38"/>
        <v>26070</v>
      </c>
      <c r="D204" s="63" t="s">
        <v>20</v>
      </c>
      <c r="E204" s="62">
        <v>0.95</v>
      </c>
      <c r="F204" s="62" t="s">
        <v>588</v>
      </c>
      <c r="G204" s="62">
        <v>67</v>
      </c>
      <c r="H204" s="80" t="s">
        <v>194</v>
      </c>
      <c r="I204" s="202">
        <v>72</v>
      </c>
      <c r="J204" s="391" t="s">
        <v>790</v>
      </c>
      <c r="K204" s="317" t="s">
        <v>435</v>
      </c>
      <c r="L204" s="202">
        <v>3700</v>
      </c>
      <c r="M204" s="63">
        <v>4000</v>
      </c>
      <c r="N204" s="91" t="s">
        <v>162</v>
      </c>
      <c r="O204" s="91" t="s">
        <v>310</v>
      </c>
      <c r="P204" s="217" t="s">
        <v>14</v>
      </c>
      <c r="Q204" s="218" t="s">
        <v>164</v>
      </c>
      <c r="R204" s="81" t="s">
        <v>31</v>
      </c>
      <c r="T204" s="187"/>
      <c r="U204" s="186">
        <v>10300</v>
      </c>
      <c r="V204" s="186">
        <f t="shared" si="52"/>
        <v>11330</v>
      </c>
      <c r="W204" s="186">
        <f t="shared" si="53"/>
        <v>14730</v>
      </c>
      <c r="X204" s="186">
        <f t="shared" si="54"/>
        <v>16205</v>
      </c>
      <c r="Y204" s="186"/>
      <c r="Z204" s="186"/>
      <c r="AA204" s="187"/>
      <c r="AB204" s="187">
        <v>2015</v>
      </c>
      <c r="AD204" s="187"/>
    </row>
    <row r="205" spans="1:30" s="64" customFormat="1" ht="15">
      <c r="A205" s="61" t="s">
        <v>128</v>
      </c>
      <c r="B205" s="62">
        <v>158</v>
      </c>
      <c r="C205" s="62">
        <f t="shared" si="38"/>
        <v>26070</v>
      </c>
      <c r="D205" s="63" t="s">
        <v>20</v>
      </c>
      <c r="E205" s="62">
        <v>0.95</v>
      </c>
      <c r="F205" s="62" t="s">
        <v>588</v>
      </c>
      <c r="G205" s="62">
        <v>67</v>
      </c>
      <c r="H205" s="80" t="s">
        <v>194</v>
      </c>
      <c r="I205" s="202">
        <v>72</v>
      </c>
      <c r="J205" s="391" t="s">
        <v>791</v>
      </c>
      <c r="K205" s="317" t="s">
        <v>435</v>
      </c>
      <c r="L205" s="202">
        <v>3500</v>
      </c>
      <c r="M205" s="63">
        <v>3800</v>
      </c>
      <c r="N205" s="91" t="s">
        <v>162</v>
      </c>
      <c r="O205" s="91" t="s">
        <v>310</v>
      </c>
      <c r="P205" s="217" t="s">
        <v>14</v>
      </c>
      <c r="Q205" s="218" t="s">
        <v>164</v>
      </c>
      <c r="R205" s="81" t="s">
        <v>31</v>
      </c>
      <c r="T205" s="187"/>
      <c r="U205" s="186">
        <v>10300</v>
      </c>
      <c r="V205" s="186">
        <f t="shared" si="52"/>
        <v>11330</v>
      </c>
      <c r="W205" s="186">
        <f t="shared" si="53"/>
        <v>14730</v>
      </c>
      <c r="X205" s="186">
        <f t="shared" si="54"/>
        <v>16205</v>
      </c>
      <c r="Y205" s="186"/>
      <c r="Z205" s="186"/>
      <c r="AA205" s="187"/>
      <c r="AB205" s="187">
        <v>2051</v>
      </c>
      <c r="AD205" s="187"/>
    </row>
    <row r="206" spans="1:30" s="64" customFormat="1" ht="15">
      <c r="A206" s="61" t="s">
        <v>95</v>
      </c>
      <c r="B206" s="62">
        <v>158</v>
      </c>
      <c r="C206" s="62">
        <f t="shared" si="38"/>
        <v>26070</v>
      </c>
      <c r="D206" s="63" t="s">
        <v>20</v>
      </c>
      <c r="E206" s="62">
        <v>0.95</v>
      </c>
      <c r="F206" s="62" t="s">
        <v>589</v>
      </c>
      <c r="G206" s="62">
        <v>67</v>
      </c>
      <c r="H206" s="80" t="s">
        <v>194</v>
      </c>
      <c r="I206" s="202">
        <v>72</v>
      </c>
      <c r="J206" s="391" t="s">
        <v>790</v>
      </c>
      <c r="K206" s="317" t="s">
        <v>435</v>
      </c>
      <c r="L206" s="202">
        <v>3700</v>
      </c>
      <c r="M206" s="63">
        <v>4000</v>
      </c>
      <c r="N206" s="91" t="s">
        <v>162</v>
      </c>
      <c r="O206" s="91" t="s">
        <v>310</v>
      </c>
      <c r="P206" s="217" t="s">
        <v>14</v>
      </c>
      <c r="Q206" s="218" t="s">
        <v>164</v>
      </c>
      <c r="R206" s="81" t="s">
        <v>31</v>
      </c>
      <c r="T206" s="187"/>
      <c r="U206" s="186">
        <v>9100</v>
      </c>
      <c r="V206" s="186">
        <f t="shared" si="52"/>
        <v>10010</v>
      </c>
      <c r="W206" s="186">
        <f t="shared" si="53"/>
        <v>13015</v>
      </c>
      <c r="X206" s="186">
        <f t="shared" si="54"/>
        <v>14315</v>
      </c>
      <c r="Y206" s="186"/>
      <c r="Z206" s="186"/>
      <c r="AA206" s="187"/>
      <c r="AB206" s="187">
        <v>2018</v>
      </c>
      <c r="AD206" s="187"/>
    </row>
    <row r="207" spans="1:30" s="64" customFormat="1" ht="15">
      <c r="A207" s="61" t="s">
        <v>131</v>
      </c>
      <c r="B207" s="62">
        <v>158</v>
      </c>
      <c r="C207" s="62">
        <f t="shared" si="38"/>
        <v>26070</v>
      </c>
      <c r="D207" s="63" t="s">
        <v>20</v>
      </c>
      <c r="E207" s="62">
        <v>0.95</v>
      </c>
      <c r="F207" s="62" t="s">
        <v>589</v>
      </c>
      <c r="G207" s="62">
        <v>67</v>
      </c>
      <c r="H207" s="80" t="s">
        <v>194</v>
      </c>
      <c r="I207" s="202">
        <v>72</v>
      </c>
      <c r="J207" s="391" t="s">
        <v>791</v>
      </c>
      <c r="K207" s="317" t="s">
        <v>435</v>
      </c>
      <c r="L207" s="202">
        <v>3500</v>
      </c>
      <c r="M207" s="63">
        <v>3800</v>
      </c>
      <c r="N207" s="91" t="s">
        <v>162</v>
      </c>
      <c r="O207" s="91" t="s">
        <v>310</v>
      </c>
      <c r="P207" s="217" t="s">
        <v>14</v>
      </c>
      <c r="Q207" s="218" t="s">
        <v>164</v>
      </c>
      <c r="R207" s="81" t="s">
        <v>31</v>
      </c>
      <c r="T207" s="187"/>
      <c r="U207" s="186">
        <v>9100</v>
      </c>
      <c r="V207" s="186">
        <f t="shared" si="52"/>
        <v>10010</v>
      </c>
      <c r="W207" s="186">
        <f t="shared" si="53"/>
        <v>13015</v>
      </c>
      <c r="X207" s="186">
        <f t="shared" si="54"/>
        <v>14315</v>
      </c>
      <c r="Y207" s="186"/>
      <c r="Z207" s="186"/>
      <c r="AA207" s="187"/>
      <c r="AB207" s="187">
        <v>2054</v>
      </c>
      <c r="AD207" s="187"/>
    </row>
    <row r="208" spans="1:30" s="64" customFormat="1" ht="15">
      <c r="A208" s="61" t="s">
        <v>98</v>
      </c>
      <c r="B208" s="62">
        <v>158</v>
      </c>
      <c r="C208" s="62">
        <f t="shared" si="38"/>
        <v>26070</v>
      </c>
      <c r="D208" s="63" t="s">
        <v>20</v>
      </c>
      <c r="E208" s="62">
        <v>0.95</v>
      </c>
      <c r="F208" s="62" t="s">
        <v>590</v>
      </c>
      <c r="G208" s="62">
        <v>67</v>
      </c>
      <c r="H208" s="80" t="s">
        <v>194</v>
      </c>
      <c r="I208" s="202">
        <v>72</v>
      </c>
      <c r="J208" s="391" t="s">
        <v>790</v>
      </c>
      <c r="K208" s="317" t="s">
        <v>435</v>
      </c>
      <c r="L208" s="202">
        <v>3700</v>
      </c>
      <c r="M208" s="63">
        <v>4000</v>
      </c>
      <c r="N208" s="91" t="s">
        <v>162</v>
      </c>
      <c r="O208" s="91" t="s">
        <v>310</v>
      </c>
      <c r="P208" s="217" t="s">
        <v>14</v>
      </c>
      <c r="Q208" s="218" t="s">
        <v>164</v>
      </c>
      <c r="R208" s="81" t="s">
        <v>31</v>
      </c>
      <c r="T208" s="187"/>
      <c r="U208" s="186">
        <v>9100</v>
      </c>
      <c r="V208" s="186">
        <f t="shared" si="52"/>
        <v>10010</v>
      </c>
      <c r="W208" s="186">
        <f t="shared" si="53"/>
        <v>13015</v>
      </c>
      <c r="X208" s="186">
        <f t="shared" si="54"/>
        <v>14315</v>
      </c>
      <c r="Y208" s="186"/>
      <c r="Z208" s="186"/>
      <c r="AA208" s="187"/>
      <c r="AB208" s="187">
        <v>2021</v>
      </c>
      <c r="AD208" s="187"/>
    </row>
    <row r="209" spans="1:30" s="64" customFormat="1" ht="15">
      <c r="A209" s="61" t="s">
        <v>134</v>
      </c>
      <c r="B209" s="62">
        <v>158</v>
      </c>
      <c r="C209" s="62">
        <f t="shared" si="38"/>
        <v>26070</v>
      </c>
      <c r="D209" s="63" t="s">
        <v>20</v>
      </c>
      <c r="E209" s="62">
        <v>0.95</v>
      </c>
      <c r="F209" s="62" t="s">
        <v>590</v>
      </c>
      <c r="G209" s="62">
        <v>67</v>
      </c>
      <c r="H209" s="80" t="s">
        <v>194</v>
      </c>
      <c r="I209" s="202">
        <v>72</v>
      </c>
      <c r="J209" s="391" t="s">
        <v>791</v>
      </c>
      <c r="K209" s="317" t="s">
        <v>435</v>
      </c>
      <c r="L209" s="202">
        <v>3500</v>
      </c>
      <c r="M209" s="63">
        <v>3800</v>
      </c>
      <c r="N209" s="91" t="s">
        <v>162</v>
      </c>
      <c r="O209" s="91" t="s">
        <v>310</v>
      </c>
      <c r="P209" s="217" t="s">
        <v>14</v>
      </c>
      <c r="Q209" s="218" t="s">
        <v>164</v>
      </c>
      <c r="R209" s="81" t="s">
        <v>31</v>
      </c>
      <c r="T209" s="187"/>
      <c r="U209" s="186">
        <v>9100</v>
      </c>
      <c r="V209" s="186">
        <f t="shared" si="52"/>
        <v>10010</v>
      </c>
      <c r="W209" s="186">
        <f t="shared" si="53"/>
        <v>13015</v>
      </c>
      <c r="X209" s="186">
        <f t="shared" si="54"/>
        <v>14315</v>
      </c>
      <c r="Y209" s="186"/>
      <c r="Z209" s="186"/>
      <c r="AA209" s="187"/>
      <c r="AB209" s="187">
        <v>2057</v>
      </c>
      <c r="AD209" s="187"/>
    </row>
    <row r="210" spans="1:30" s="64" customFormat="1" ht="15">
      <c r="A210" s="61" t="s">
        <v>101</v>
      </c>
      <c r="B210" s="62">
        <v>158</v>
      </c>
      <c r="C210" s="62">
        <f t="shared" si="38"/>
        <v>26070</v>
      </c>
      <c r="D210" s="63" t="s">
        <v>20</v>
      </c>
      <c r="E210" s="62">
        <v>0.95</v>
      </c>
      <c r="F210" s="62" t="s">
        <v>595</v>
      </c>
      <c r="G210" s="62">
        <v>67</v>
      </c>
      <c r="H210" s="80" t="s">
        <v>194</v>
      </c>
      <c r="I210" s="202">
        <v>72</v>
      </c>
      <c r="J210" s="391" t="s">
        <v>790</v>
      </c>
      <c r="K210" s="317" t="s">
        <v>435</v>
      </c>
      <c r="L210" s="202">
        <v>3700</v>
      </c>
      <c r="M210" s="63">
        <v>4000</v>
      </c>
      <c r="N210" s="91" t="s">
        <v>162</v>
      </c>
      <c r="O210" s="91" t="s">
        <v>310</v>
      </c>
      <c r="P210" s="217" t="s">
        <v>14</v>
      </c>
      <c r="Q210" s="218" t="s">
        <v>164</v>
      </c>
      <c r="R210" s="81" t="s">
        <v>31</v>
      </c>
      <c r="T210" s="187"/>
      <c r="U210" s="186">
        <v>10300</v>
      </c>
      <c r="V210" s="186">
        <f t="shared" si="52"/>
        <v>11330</v>
      </c>
      <c r="W210" s="186">
        <f t="shared" si="53"/>
        <v>14730</v>
      </c>
      <c r="X210" s="186">
        <f t="shared" si="54"/>
        <v>16205</v>
      </c>
      <c r="Y210" s="186"/>
      <c r="Z210" s="186"/>
      <c r="AA210" s="187"/>
      <c r="AB210" s="187">
        <v>2024</v>
      </c>
      <c r="AD210" s="187"/>
    </row>
    <row r="211" spans="1:30" s="64" customFormat="1" ht="15">
      <c r="A211" s="61" t="s">
        <v>137</v>
      </c>
      <c r="B211" s="62">
        <v>158</v>
      </c>
      <c r="C211" s="62">
        <f t="shared" si="38"/>
        <v>26070</v>
      </c>
      <c r="D211" s="63" t="s">
        <v>20</v>
      </c>
      <c r="E211" s="62">
        <v>0.95</v>
      </c>
      <c r="F211" s="62" t="s">
        <v>595</v>
      </c>
      <c r="G211" s="62">
        <v>67</v>
      </c>
      <c r="H211" s="80" t="s">
        <v>194</v>
      </c>
      <c r="I211" s="202">
        <v>72</v>
      </c>
      <c r="J211" s="391" t="s">
        <v>791</v>
      </c>
      <c r="K211" s="317" t="s">
        <v>435</v>
      </c>
      <c r="L211" s="202">
        <v>3500</v>
      </c>
      <c r="M211" s="63">
        <v>3800</v>
      </c>
      <c r="N211" s="91" t="s">
        <v>162</v>
      </c>
      <c r="O211" s="91" t="s">
        <v>310</v>
      </c>
      <c r="P211" s="217" t="s">
        <v>14</v>
      </c>
      <c r="Q211" s="218" t="s">
        <v>164</v>
      </c>
      <c r="R211" s="81" t="s">
        <v>31</v>
      </c>
      <c r="T211" s="187"/>
      <c r="U211" s="186">
        <v>10300</v>
      </c>
      <c r="V211" s="186">
        <f t="shared" si="52"/>
        <v>11330</v>
      </c>
      <c r="W211" s="186">
        <f t="shared" si="53"/>
        <v>14730</v>
      </c>
      <c r="X211" s="186">
        <f t="shared" si="54"/>
        <v>16205</v>
      </c>
      <c r="Y211" s="186"/>
      <c r="Z211" s="186"/>
      <c r="AA211" s="187"/>
      <c r="AB211" s="187">
        <v>2060</v>
      </c>
      <c r="AD211" s="187"/>
    </row>
    <row r="212" spans="1:30" s="64" customFormat="1" ht="15">
      <c r="A212" s="61" t="s">
        <v>564</v>
      </c>
      <c r="B212" s="62">
        <v>124</v>
      </c>
      <c r="C212" s="62">
        <f>B212*155</f>
        <v>19220</v>
      </c>
      <c r="D212" s="63" t="s">
        <v>20</v>
      </c>
      <c r="E212" s="62">
        <v>0.95</v>
      </c>
      <c r="F212" s="62" t="s">
        <v>591</v>
      </c>
      <c r="G212" s="62">
        <v>67</v>
      </c>
      <c r="H212" s="80" t="s">
        <v>194</v>
      </c>
      <c r="I212" s="202">
        <v>56</v>
      </c>
      <c r="J212" s="391" t="s">
        <v>792</v>
      </c>
      <c r="K212" s="202" t="e">
        <v>#N/A</v>
      </c>
      <c r="L212" s="202">
        <v>2500</v>
      </c>
      <c r="M212" s="63">
        <v>2700</v>
      </c>
      <c r="N212" s="91" t="s">
        <v>162</v>
      </c>
      <c r="O212" s="91" t="s">
        <v>310</v>
      </c>
      <c r="P212" s="217" t="s">
        <v>14</v>
      </c>
      <c r="Q212" s="218" t="s">
        <v>164</v>
      </c>
      <c r="R212" s="81" t="s">
        <v>31</v>
      </c>
      <c r="T212" s="187"/>
      <c r="U212" s="186">
        <v>6600</v>
      </c>
      <c r="V212" s="186">
        <f t="shared" si="52"/>
        <v>7260</v>
      </c>
      <c r="W212" s="186">
        <f t="shared" si="53"/>
        <v>9440</v>
      </c>
      <c r="X212" s="186">
        <f t="shared" si="54"/>
        <v>10385</v>
      </c>
      <c r="Y212" s="186"/>
      <c r="Z212" s="186"/>
      <c r="AA212" s="187"/>
      <c r="AB212" s="187">
        <v>2113</v>
      </c>
      <c r="AC212" s="187"/>
      <c r="AD212" s="187"/>
    </row>
    <row r="213" spans="1:30" s="64" customFormat="1" ht="15">
      <c r="A213" s="61" t="s">
        <v>565</v>
      </c>
      <c r="B213" s="62">
        <v>124</v>
      </c>
      <c r="C213" s="62">
        <f t="shared" ref="C213:C223" si="55">B213*155</f>
        <v>19220</v>
      </c>
      <c r="D213" s="63" t="s">
        <v>20</v>
      </c>
      <c r="E213" s="62">
        <v>0.95</v>
      </c>
      <c r="F213" s="62" t="s">
        <v>591</v>
      </c>
      <c r="G213" s="62">
        <v>67</v>
      </c>
      <c r="H213" s="80" t="s">
        <v>194</v>
      </c>
      <c r="I213" s="202">
        <v>56</v>
      </c>
      <c r="J213" s="391" t="s">
        <v>720</v>
      </c>
      <c r="K213" s="202" t="e">
        <v>#N/A</v>
      </c>
      <c r="L213" s="202">
        <v>2600</v>
      </c>
      <c r="M213" s="63">
        <v>2800</v>
      </c>
      <c r="N213" s="91" t="s">
        <v>162</v>
      </c>
      <c r="O213" s="91" t="s">
        <v>310</v>
      </c>
      <c r="P213" s="217" t="s">
        <v>14</v>
      </c>
      <c r="Q213" s="218" t="s">
        <v>164</v>
      </c>
      <c r="R213" s="81" t="s">
        <v>31</v>
      </c>
      <c r="T213" s="187"/>
      <c r="U213" s="186">
        <v>6600</v>
      </c>
      <c r="V213" s="186">
        <f t="shared" si="52"/>
        <v>7260</v>
      </c>
      <c r="W213" s="186">
        <f t="shared" si="53"/>
        <v>9440</v>
      </c>
      <c r="X213" s="186">
        <f t="shared" si="54"/>
        <v>10385</v>
      </c>
      <c r="Y213" s="186"/>
      <c r="Z213" s="186"/>
      <c r="AA213" s="187"/>
      <c r="AB213" s="187">
        <v>2114</v>
      </c>
      <c r="AC213" s="187"/>
      <c r="AD213" s="187"/>
    </row>
    <row r="214" spans="1:30" s="64" customFormat="1" ht="15">
      <c r="A214" s="61" t="s">
        <v>566</v>
      </c>
      <c r="B214" s="62">
        <v>124</v>
      </c>
      <c r="C214" s="62">
        <f t="shared" si="55"/>
        <v>19220</v>
      </c>
      <c r="D214" s="63" t="s">
        <v>20</v>
      </c>
      <c r="E214" s="62">
        <v>0.95</v>
      </c>
      <c r="F214" s="62" t="s">
        <v>596</v>
      </c>
      <c r="G214" s="62">
        <v>67</v>
      </c>
      <c r="H214" s="80" t="s">
        <v>194</v>
      </c>
      <c r="I214" s="202">
        <v>56</v>
      </c>
      <c r="J214" s="391" t="s">
        <v>792</v>
      </c>
      <c r="K214" s="202" t="e">
        <v>#N/A</v>
      </c>
      <c r="L214" s="202">
        <v>2500</v>
      </c>
      <c r="M214" s="63">
        <v>2700</v>
      </c>
      <c r="N214" s="91" t="s">
        <v>162</v>
      </c>
      <c r="O214" s="91" t="s">
        <v>310</v>
      </c>
      <c r="P214" s="217" t="s">
        <v>14</v>
      </c>
      <c r="Q214" s="218" t="s">
        <v>164</v>
      </c>
      <c r="R214" s="81" t="s">
        <v>31</v>
      </c>
      <c r="T214" s="187"/>
      <c r="U214" s="186">
        <v>6600</v>
      </c>
      <c r="V214" s="186">
        <f t="shared" si="52"/>
        <v>7260</v>
      </c>
      <c r="W214" s="186">
        <f t="shared" si="53"/>
        <v>9440</v>
      </c>
      <c r="X214" s="186">
        <f t="shared" si="54"/>
        <v>10385</v>
      </c>
      <c r="Y214" s="186"/>
      <c r="Z214" s="186"/>
      <c r="AA214" s="187"/>
      <c r="AB214" s="187">
        <v>2115</v>
      </c>
      <c r="AC214" s="187"/>
      <c r="AD214" s="187"/>
    </row>
    <row r="215" spans="1:30" s="64" customFormat="1" ht="15">
      <c r="A215" s="61" t="s">
        <v>567</v>
      </c>
      <c r="B215" s="62">
        <v>124</v>
      </c>
      <c r="C215" s="62">
        <f t="shared" si="55"/>
        <v>19220</v>
      </c>
      <c r="D215" s="63" t="s">
        <v>20</v>
      </c>
      <c r="E215" s="62">
        <v>0.95</v>
      </c>
      <c r="F215" s="62" t="s">
        <v>596</v>
      </c>
      <c r="G215" s="62">
        <v>67</v>
      </c>
      <c r="H215" s="80" t="s">
        <v>194</v>
      </c>
      <c r="I215" s="202">
        <v>56</v>
      </c>
      <c r="J215" s="391" t="s">
        <v>720</v>
      </c>
      <c r="K215" s="202" t="e">
        <v>#N/A</v>
      </c>
      <c r="L215" s="202">
        <v>2600</v>
      </c>
      <c r="M215" s="63">
        <v>2800</v>
      </c>
      <c r="N215" s="91" t="s">
        <v>162</v>
      </c>
      <c r="O215" s="91" t="s">
        <v>310</v>
      </c>
      <c r="P215" s="217" t="s">
        <v>14</v>
      </c>
      <c r="Q215" s="218" t="s">
        <v>164</v>
      </c>
      <c r="R215" s="81" t="s">
        <v>31</v>
      </c>
      <c r="T215" s="187"/>
      <c r="U215" s="186">
        <v>6600</v>
      </c>
      <c r="V215" s="186">
        <f t="shared" si="52"/>
        <v>7260</v>
      </c>
      <c r="W215" s="186">
        <f t="shared" si="53"/>
        <v>9440</v>
      </c>
      <c r="X215" s="186">
        <f t="shared" si="54"/>
        <v>10385</v>
      </c>
      <c r="Y215" s="186"/>
      <c r="Z215" s="186"/>
      <c r="AA215" s="187"/>
      <c r="AB215" s="187">
        <v>2116</v>
      </c>
      <c r="AC215" s="187"/>
      <c r="AD215" s="187"/>
    </row>
    <row r="216" spans="1:30" s="64" customFormat="1" ht="15">
      <c r="A216" s="61" t="s">
        <v>568</v>
      </c>
      <c r="B216" s="62">
        <v>124</v>
      </c>
      <c r="C216" s="62">
        <f t="shared" si="55"/>
        <v>19220</v>
      </c>
      <c r="D216" s="63" t="s">
        <v>20</v>
      </c>
      <c r="E216" s="62">
        <v>0.95</v>
      </c>
      <c r="F216" s="62" t="s">
        <v>597</v>
      </c>
      <c r="G216" s="62">
        <v>67</v>
      </c>
      <c r="H216" s="80" t="s">
        <v>194</v>
      </c>
      <c r="I216" s="202">
        <v>56</v>
      </c>
      <c r="J216" s="391" t="s">
        <v>792</v>
      </c>
      <c r="K216" s="202" t="e">
        <v>#N/A</v>
      </c>
      <c r="L216" s="202">
        <v>2500</v>
      </c>
      <c r="M216" s="63">
        <v>2700</v>
      </c>
      <c r="N216" s="91" t="s">
        <v>162</v>
      </c>
      <c r="O216" s="91" t="s">
        <v>310</v>
      </c>
      <c r="P216" s="217" t="s">
        <v>14</v>
      </c>
      <c r="Q216" s="218" t="s">
        <v>164</v>
      </c>
      <c r="R216" s="81" t="s">
        <v>31</v>
      </c>
      <c r="T216" s="187"/>
      <c r="U216" s="186">
        <v>6600</v>
      </c>
      <c r="V216" s="186">
        <f t="shared" si="52"/>
        <v>7260</v>
      </c>
      <c r="W216" s="186">
        <f t="shared" si="53"/>
        <v>9440</v>
      </c>
      <c r="X216" s="186">
        <f t="shared" si="54"/>
        <v>10385</v>
      </c>
      <c r="Y216" s="186"/>
      <c r="Z216" s="186"/>
      <c r="AA216" s="187"/>
      <c r="AB216" s="187">
        <v>2117</v>
      </c>
      <c r="AC216" s="187"/>
      <c r="AD216" s="187"/>
    </row>
    <row r="217" spans="1:30" s="64" customFormat="1" ht="15">
      <c r="A217" s="61" t="s">
        <v>569</v>
      </c>
      <c r="B217" s="62">
        <v>124</v>
      </c>
      <c r="C217" s="62">
        <f t="shared" si="55"/>
        <v>19220</v>
      </c>
      <c r="D217" s="63" t="s">
        <v>20</v>
      </c>
      <c r="E217" s="62">
        <v>0.95</v>
      </c>
      <c r="F217" s="62" t="s">
        <v>597</v>
      </c>
      <c r="G217" s="62">
        <v>67</v>
      </c>
      <c r="H217" s="80" t="s">
        <v>194</v>
      </c>
      <c r="I217" s="202">
        <v>56</v>
      </c>
      <c r="J217" s="391" t="s">
        <v>720</v>
      </c>
      <c r="K217" s="202" t="e">
        <v>#N/A</v>
      </c>
      <c r="L217" s="202">
        <v>2600</v>
      </c>
      <c r="M217" s="63">
        <v>2800</v>
      </c>
      <c r="N217" s="91" t="s">
        <v>162</v>
      </c>
      <c r="O217" s="91" t="s">
        <v>310</v>
      </c>
      <c r="P217" s="217" t="s">
        <v>14</v>
      </c>
      <c r="Q217" s="218" t="s">
        <v>164</v>
      </c>
      <c r="R217" s="81" t="s">
        <v>31</v>
      </c>
      <c r="T217" s="187"/>
      <c r="U217" s="186">
        <v>6600</v>
      </c>
      <c r="V217" s="186">
        <f t="shared" si="52"/>
        <v>7260</v>
      </c>
      <c r="W217" s="186">
        <f t="shared" si="53"/>
        <v>9440</v>
      </c>
      <c r="X217" s="186">
        <f t="shared" si="54"/>
        <v>10385</v>
      </c>
      <c r="Y217" s="186"/>
      <c r="Z217" s="186"/>
      <c r="AA217" s="187"/>
      <c r="AB217" s="187">
        <v>2118</v>
      </c>
      <c r="AC217" s="187"/>
      <c r="AD217" s="187"/>
    </row>
    <row r="218" spans="1:30" s="64" customFormat="1" ht="15">
      <c r="A218" s="61" t="s">
        <v>570</v>
      </c>
      <c r="B218" s="62">
        <v>250</v>
      </c>
      <c r="C218" s="62">
        <f t="shared" si="55"/>
        <v>38750</v>
      </c>
      <c r="D218" s="63" t="s">
        <v>20</v>
      </c>
      <c r="E218" s="62">
        <v>0.95</v>
      </c>
      <c r="F218" s="62" t="s">
        <v>591</v>
      </c>
      <c r="G218" s="62">
        <v>67</v>
      </c>
      <c r="H218" s="80" t="s">
        <v>194</v>
      </c>
      <c r="I218" s="202">
        <v>112</v>
      </c>
      <c r="J218" s="391" t="s">
        <v>793</v>
      </c>
      <c r="K218" s="202" t="e">
        <v>#N/A</v>
      </c>
      <c r="L218" s="202">
        <v>4800</v>
      </c>
      <c r="M218" s="63">
        <v>5200</v>
      </c>
      <c r="N218" s="91" t="s">
        <v>162</v>
      </c>
      <c r="O218" s="91" t="s">
        <v>310</v>
      </c>
      <c r="P218" s="217" t="s">
        <v>14</v>
      </c>
      <c r="Q218" s="218" t="s">
        <v>164</v>
      </c>
      <c r="R218" s="81" t="s">
        <v>31</v>
      </c>
      <c r="T218" s="187"/>
      <c r="U218" s="186">
        <v>11000</v>
      </c>
      <c r="V218" s="186">
        <f t="shared" si="52"/>
        <v>12100</v>
      </c>
      <c r="W218" s="186">
        <f t="shared" si="53"/>
        <v>15730</v>
      </c>
      <c r="X218" s="186">
        <f t="shared" si="54"/>
        <v>17305</v>
      </c>
      <c r="Y218" s="186"/>
      <c r="Z218" s="186"/>
      <c r="AA218" s="187"/>
      <c r="AB218" s="187">
        <v>2119</v>
      </c>
      <c r="AC218" s="187"/>
      <c r="AD218" s="187"/>
    </row>
    <row r="219" spans="1:30" s="64" customFormat="1" ht="15">
      <c r="A219" s="61" t="s">
        <v>571</v>
      </c>
      <c r="B219" s="62">
        <v>250</v>
      </c>
      <c r="C219" s="62">
        <f t="shared" si="55"/>
        <v>38750</v>
      </c>
      <c r="D219" s="63" t="s">
        <v>20</v>
      </c>
      <c r="E219" s="62">
        <v>0.95</v>
      </c>
      <c r="F219" s="62" t="s">
        <v>591</v>
      </c>
      <c r="G219" s="62">
        <v>67</v>
      </c>
      <c r="H219" s="80" t="s">
        <v>194</v>
      </c>
      <c r="I219" s="202">
        <v>112</v>
      </c>
      <c r="J219" s="391" t="s">
        <v>732</v>
      </c>
      <c r="K219" s="202" t="e">
        <v>#N/A</v>
      </c>
      <c r="L219" s="202">
        <v>4900</v>
      </c>
      <c r="M219" s="63">
        <v>5300</v>
      </c>
      <c r="N219" s="91" t="s">
        <v>162</v>
      </c>
      <c r="O219" s="91" t="s">
        <v>310</v>
      </c>
      <c r="P219" s="217" t="s">
        <v>14</v>
      </c>
      <c r="Q219" s="218" t="s">
        <v>164</v>
      </c>
      <c r="R219" s="81" t="s">
        <v>31</v>
      </c>
      <c r="T219" s="187"/>
      <c r="U219" s="186">
        <v>11000</v>
      </c>
      <c r="V219" s="186">
        <f t="shared" si="52"/>
        <v>12100</v>
      </c>
      <c r="W219" s="186">
        <f t="shared" si="53"/>
        <v>15730</v>
      </c>
      <c r="X219" s="186">
        <f t="shared" si="54"/>
        <v>17305</v>
      </c>
      <c r="Y219" s="186"/>
      <c r="Z219" s="186"/>
      <c r="AA219" s="187"/>
      <c r="AB219" s="187">
        <v>2120</v>
      </c>
      <c r="AC219" s="187"/>
      <c r="AD219" s="187"/>
    </row>
    <row r="220" spans="1:30" s="64" customFormat="1" ht="15">
      <c r="A220" s="61" t="s">
        <v>572</v>
      </c>
      <c r="B220" s="62">
        <v>250</v>
      </c>
      <c r="C220" s="62">
        <f t="shared" si="55"/>
        <v>38750</v>
      </c>
      <c r="D220" s="63" t="s">
        <v>20</v>
      </c>
      <c r="E220" s="62">
        <v>0.95</v>
      </c>
      <c r="F220" s="62" t="s">
        <v>596</v>
      </c>
      <c r="G220" s="62">
        <v>67</v>
      </c>
      <c r="H220" s="80" t="s">
        <v>194</v>
      </c>
      <c r="I220" s="202">
        <v>112</v>
      </c>
      <c r="J220" s="391" t="s">
        <v>793</v>
      </c>
      <c r="K220" s="202" t="e">
        <v>#N/A</v>
      </c>
      <c r="L220" s="202">
        <v>4800</v>
      </c>
      <c r="M220" s="63">
        <v>5200</v>
      </c>
      <c r="N220" s="91" t="s">
        <v>162</v>
      </c>
      <c r="O220" s="91" t="s">
        <v>310</v>
      </c>
      <c r="P220" s="217" t="s">
        <v>14</v>
      </c>
      <c r="Q220" s="218" t="s">
        <v>164</v>
      </c>
      <c r="R220" s="81" t="s">
        <v>31</v>
      </c>
      <c r="T220" s="187"/>
      <c r="U220" s="186">
        <v>11000</v>
      </c>
      <c r="V220" s="186">
        <f t="shared" si="52"/>
        <v>12100</v>
      </c>
      <c r="W220" s="186">
        <f t="shared" si="53"/>
        <v>15730</v>
      </c>
      <c r="X220" s="186">
        <f t="shared" si="54"/>
        <v>17305</v>
      </c>
      <c r="Y220" s="186"/>
      <c r="Z220" s="186"/>
      <c r="AA220" s="187"/>
      <c r="AB220" s="187">
        <v>2121</v>
      </c>
      <c r="AC220" s="187"/>
      <c r="AD220" s="187"/>
    </row>
    <row r="221" spans="1:30" s="64" customFormat="1" ht="15">
      <c r="A221" s="61" t="s">
        <v>573</v>
      </c>
      <c r="B221" s="62">
        <v>250</v>
      </c>
      <c r="C221" s="62">
        <f t="shared" si="55"/>
        <v>38750</v>
      </c>
      <c r="D221" s="63" t="s">
        <v>20</v>
      </c>
      <c r="E221" s="62">
        <v>0.95</v>
      </c>
      <c r="F221" s="62" t="s">
        <v>596</v>
      </c>
      <c r="G221" s="62">
        <v>67</v>
      </c>
      <c r="H221" s="80" t="s">
        <v>194</v>
      </c>
      <c r="I221" s="202">
        <v>112</v>
      </c>
      <c r="J221" s="391" t="s">
        <v>732</v>
      </c>
      <c r="K221" s="202" t="e">
        <v>#N/A</v>
      </c>
      <c r="L221" s="202">
        <v>4900</v>
      </c>
      <c r="M221" s="63">
        <v>5300</v>
      </c>
      <c r="N221" s="91" t="s">
        <v>162</v>
      </c>
      <c r="O221" s="91" t="s">
        <v>310</v>
      </c>
      <c r="P221" s="217" t="s">
        <v>14</v>
      </c>
      <c r="Q221" s="218" t="s">
        <v>164</v>
      </c>
      <c r="R221" s="81" t="s">
        <v>31</v>
      </c>
      <c r="T221" s="187"/>
      <c r="U221" s="186">
        <v>11000</v>
      </c>
      <c r="V221" s="186">
        <f t="shared" si="52"/>
        <v>12100</v>
      </c>
      <c r="W221" s="186">
        <f t="shared" si="53"/>
        <v>15730</v>
      </c>
      <c r="X221" s="186">
        <f t="shared" si="54"/>
        <v>17305</v>
      </c>
      <c r="Y221" s="186"/>
      <c r="Z221" s="186"/>
      <c r="AA221" s="187"/>
      <c r="AB221" s="187">
        <v>2122</v>
      </c>
      <c r="AC221" s="187"/>
      <c r="AD221" s="187"/>
    </row>
    <row r="222" spans="1:30" s="64" customFormat="1" ht="15">
      <c r="A222" s="61" t="s">
        <v>574</v>
      </c>
      <c r="B222" s="62">
        <v>250</v>
      </c>
      <c r="C222" s="62">
        <f t="shared" si="55"/>
        <v>38750</v>
      </c>
      <c r="D222" s="63" t="s">
        <v>20</v>
      </c>
      <c r="E222" s="62">
        <v>0.95</v>
      </c>
      <c r="F222" s="62" t="s">
        <v>597</v>
      </c>
      <c r="G222" s="62">
        <v>67</v>
      </c>
      <c r="H222" s="80" t="s">
        <v>194</v>
      </c>
      <c r="I222" s="202">
        <v>112</v>
      </c>
      <c r="J222" s="391" t="s">
        <v>793</v>
      </c>
      <c r="K222" s="202" t="e">
        <v>#N/A</v>
      </c>
      <c r="L222" s="202">
        <v>4800</v>
      </c>
      <c r="M222" s="63">
        <v>5200</v>
      </c>
      <c r="N222" s="91" t="s">
        <v>162</v>
      </c>
      <c r="O222" s="91" t="s">
        <v>310</v>
      </c>
      <c r="P222" s="217" t="s">
        <v>14</v>
      </c>
      <c r="Q222" s="218" t="s">
        <v>164</v>
      </c>
      <c r="R222" s="81" t="s">
        <v>31</v>
      </c>
      <c r="T222" s="187"/>
      <c r="U222" s="186">
        <v>11000</v>
      </c>
      <c r="V222" s="186">
        <f t="shared" si="52"/>
        <v>12100</v>
      </c>
      <c r="W222" s="186">
        <f t="shared" si="53"/>
        <v>15730</v>
      </c>
      <c r="X222" s="186">
        <f t="shared" si="54"/>
        <v>17305</v>
      </c>
      <c r="Y222" s="186"/>
      <c r="Z222" s="186"/>
      <c r="AA222" s="187"/>
      <c r="AB222" s="187">
        <v>2123</v>
      </c>
      <c r="AC222" s="187"/>
      <c r="AD222" s="187"/>
    </row>
    <row r="223" spans="1:30" s="64" customFormat="1" ht="15">
      <c r="A223" s="61" t="s">
        <v>575</v>
      </c>
      <c r="B223" s="62">
        <v>250</v>
      </c>
      <c r="C223" s="62">
        <f t="shared" si="55"/>
        <v>38750</v>
      </c>
      <c r="D223" s="63" t="s">
        <v>20</v>
      </c>
      <c r="E223" s="62">
        <v>0.95</v>
      </c>
      <c r="F223" s="62" t="s">
        <v>597</v>
      </c>
      <c r="G223" s="62">
        <v>67</v>
      </c>
      <c r="H223" s="80" t="s">
        <v>194</v>
      </c>
      <c r="I223" s="202">
        <v>112</v>
      </c>
      <c r="J223" s="391" t="s">
        <v>732</v>
      </c>
      <c r="K223" s="202" t="e">
        <v>#N/A</v>
      </c>
      <c r="L223" s="202">
        <v>4900</v>
      </c>
      <c r="M223" s="63">
        <v>5300</v>
      </c>
      <c r="N223" s="91" t="s">
        <v>162</v>
      </c>
      <c r="O223" s="91" t="s">
        <v>310</v>
      </c>
      <c r="P223" s="217" t="s">
        <v>14</v>
      </c>
      <c r="Q223" s="218" t="s">
        <v>164</v>
      </c>
      <c r="R223" s="81" t="s">
        <v>31</v>
      </c>
      <c r="T223" s="187"/>
      <c r="U223" s="186">
        <v>11000</v>
      </c>
      <c r="V223" s="186">
        <f t="shared" si="52"/>
        <v>12100</v>
      </c>
      <c r="W223" s="186">
        <f t="shared" si="53"/>
        <v>15730</v>
      </c>
      <c r="X223" s="186">
        <f t="shared" si="54"/>
        <v>17305</v>
      </c>
      <c r="Y223" s="186"/>
      <c r="Z223" s="186"/>
      <c r="AA223" s="187"/>
      <c r="AB223" s="187">
        <v>2124</v>
      </c>
      <c r="AC223" s="187"/>
      <c r="AD223" s="187"/>
    </row>
    <row r="224" spans="1:30" s="64" customFormat="1">
      <c r="A224" s="61"/>
      <c r="B224" s="62"/>
      <c r="C224" s="62"/>
      <c r="D224" s="63"/>
      <c r="E224" s="62"/>
      <c r="F224" s="62"/>
      <c r="G224" s="62"/>
      <c r="H224" s="80"/>
      <c r="I224" s="202"/>
      <c r="J224" s="391"/>
      <c r="K224" s="202"/>
      <c r="L224" s="202"/>
      <c r="M224" s="63"/>
      <c r="N224" s="91"/>
      <c r="O224" s="91"/>
      <c r="P224" s="217"/>
      <c r="Q224" s="218"/>
      <c r="R224" s="81"/>
      <c r="T224" s="187"/>
      <c r="U224" s="186"/>
      <c r="V224" s="186"/>
      <c r="W224" s="186"/>
      <c r="X224" s="186"/>
      <c r="Y224" s="186"/>
      <c r="Z224" s="186"/>
      <c r="AA224" s="187"/>
      <c r="AB224" s="187"/>
      <c r="AC224" s="187"/>
      <c r="AD224" s="187"/>
    </row>
    <row r="225" spans="1:30" s="64" customFormat="1" ht="15">
      <c r="A225" s="61" t="s">
        <v>102</v>
      </c>
      <c r="B225" s="62">
        <v>81</v>
      </c>
      <c r="C225" s="62">
        <f t="shared" si="38"/>
        <v>13365</v>
      </c>
      <c r="D225" s="63" t="s">
        <v>20</v>
      </c>
      <c r="E225" s="62">
        <v>0.95</v>
      </c>
      <c r="F225" s="62" t="s">
        <v>588</v>
      </c>
      <c r="G225" s="62">
        <v>67</v>
      </c>
      <c r="H225" s="80" t="s">
        <v>194</v>
      </c>
      <c r="I225" s="202">
        <v>36</v>
      </c>
      <c r="J225" s="391" t="s">
        <v>794</v>
      </c>
      <c r="K225" s="317" t="s">
        <v>496</v>
      </c>
      <c r="L225" s="202">
        <v>2500</v>
      </c>
      <c r="M225" s="63">
        <v>2700</v>
      </c>
      <c r="N225" s="91" t="s">
        <v>162</v>
      </c>
      <c r="O225" s="91" t="s">
        <v>310</v>
      </c>
      <c r="P225" s="217" t="s">
        <v>14</v>
      </c>
      <c r="Q225" s="218" t="s">
        <v>164</v>
      </c>
      <c r="R225" s="81" t="s">
        <v>31</v>
      </c>
      <c r="T225" s="187"/>
      <c r="U225" s="186">
        <v>6420</v>
      </c>
      <c r="V225" s="186">
        <f t="shared" si="52"/>
        <v>7060</v>
      </c>
      <c r="W225" s="186">
        <f t="shared" si="53"/>
        <v>9180</v>
      </c>
      <c r="X225" s="186">
        <f t="shared" si="54"/>
        <v>10100</v>
      </c>
      <c r="Y225" s="186"/>
      <c r="Z225" s="186"/>
      <c r="AA225" s="187"/>
      <c r="AB225" s="187">
        <v>2025</v>
      </c>
      <c r="AD225" s="187"/>
    </row>
    <row r="226" spans="1:30" s="64" customFormat="1" ht="15">
      <c r="A226" s="61" t="s">
        <v>138</v>
      </c>
      <c r="B226" s="62">
        <v>81</v>
      </c>
      <c r="C226" s="62">
        <f t="shared" si="38"/>
        <v>13365</v>
      </c>
      <c r="D226" s="63" t="s">
        <v>20</v>
      </c>
      <c r="E226" s="62">
        <v>0.95</v>
      </c>
      <c r="F226" s="62" t="s">
        <v>588</v>
      </c>
      <c r="G226" s="62">
        <v>67</v>
      </c>
      <c r="H226" s="80" t="s">
        <v>194</v>
      </c>
      <c r="I226" s="202">
        <v>36</v>
      </c>
      <c r="J226" s="391" t="s">
        <v>795</v>
      </c>
      <c r="K226" s="317" t="s">
        <v>546</v>
      </c>
      <c r="L226" s="202">
        <v>2300</v>
      </c>
      <c r="M226" s="63">
        <v>2500</v>
      </c>
      <c r="N226" s="91" t="s">
        <v>162</v>
      </c>
      <c r="O226" s="91" t="s">
        <v>310</v>
      </c>
      <c r="P226" s="217" t="s">
        <v>14</v>
      </c>
      <c r="Q226" s="218" t="s">
        <v>164</v>
      </c>
      <c r="R226" s="81" t="s">
        <v>31</v>
      </c>
      <c r="T226" s="187"/>
      <c r="U226" s="186">
        <v>6420</v>
      </c>
      <c r="V226" s="186">
        <f t="shared" si="52"/>
        <v>7060</v>
      </c>
      <c r="W226" s="186">
        <f t="shared" si="53"/>
        <v>9180</v>
      </c>
      <c r="X226" s="186">
        <f t="shared" si="54"/>
        <v>10100</v>
      </c>
      <c r="Y226" s="186"/>
      <c r="Z226" s="186"/>
      <c r="AA226" s="187"/>
      <c r="AB226" s="187">
        <v>2061</v>
      </c>
      <c r="AD226" s="187"/>
    </row>
    <row r="227" spans="1:30" s="64" customFormat="1" ht="15">
      <c r="A227" s="61" t="s">
        <v>105</v>
      </c>
      <c r="B227" s="62">
        <v>81</v>
      </c>
      <c r="C227" s="62">
        <f t="shared" si="38"/>
        <v>13365</v>
      </c>
      <c r="D227" s="63" t="s">
        <v>20</v>
      </c>
      <c r="E227" s="62">
        <v>0.95</v>
      </c>
      <c r="F227" s="62" t="s">
        <v>589</v>
      </c>
      <c r="G227" s="62">
        <v>67</v>
      </c>
      <c r="H227" s="80" t="s">
        <v>194</v>
      </c>
      <c r="I227" s="202">
        <v>36</v>
      </c>
      <c r="J227" s="391" t="s">
        <v>794</v>
      </c>
      <c r="K227" s="317" t="s">
        <v>496</v>
      </c>
      <c r="L227" s="202">
        <v>2500</v>
      </c>
      <c r="M227" s="63">
        <v>2700</v>
      </c>
      <c r="N227" s="91" t="s">
        <v>162</v>
      </c>
      <c r="O227" s="91" t="s">
        <v>310</v>
      </c>
      <c r="P227" s="217" t="s">
        <v>14</v>
      </c>
      <c r="Q227" s="218" t="s">
        <v>164</v>
      </c>
      <c r="R227" s="81" t="s">
        <v>31</v>
      </c>
      <c r="T227" s="187"/>
      <c r="U227" s="186">
        <v>5610</v>
      </c>
      <c r="V227" s="186">
        <f t="shared" si="52"/>
        <v>6170</v>
      </c>
      <c r="W227" s="186">
        <f t="shared" si="53"/>
        <v>8020</v>
      </c>
      <c r="X227" s="186">
        <f t="shared" si="54"/>
        <v>8820</v>
      </c>
      <c r="Y227" s="186"/>
      <c r="Z227" s="186"/>
      <c r="AA227" s="187"/>
      <c r="AB227" s="187">
        <v>2028</v>
      </c>
      <c r="AD227" s="187"/>
    </row>
    <row r="228" spans="1:30" s="64" customFormat="1" ht="15">
      <c r="A228" s="61" t="s">
        <v>141</v>
      </c>
      <c r="B228" s="62">
        <v>81</v>
      </c>
      <c r="C228" s="62">
        <f t="shared" si="38"/>
        <v>13365</v>
      </c>
      <c r="D228" s="63" t="s">
        <v>20</v>
      </c>
      <c r="E228" s="62">
        <v>0.95</v>
      </c>
      <c r="F228" s="62" t="s">
        <v>589</v>
      </c>
      <c r="G228" s="62">
        <v>67</v>
      </c>
      <c r="H228" s="80" t="s">
        <v>194</v>
      </c>
      <c r="I228" s="202">
        <v>36</v>
      </c>
      <c r="J228" s="391" t="s">
        <v>795</v>
      </c>
      <c r="K228" s="317" t="s">
        <v>546</v>
      </c>
      <c r="L228" s="202">
        <v>2300</v>
      </c>
      <c r="M228" s="63">
        <v>2500</v>
      </c>
      <c r="N228" s="91" t="s">
        <v>162</v>
      </c>
      <c r="O228" s="91" t="s">
        <v>310</v>
      </c>
      <c r="P228" s="217" t="s">
        <v>14</v>
      </c>
      <c r="Q228" s="218" t="s">
        <v>164</v>
      </c>
      <c r="R228" s="81" t="s">
        <v>31</v>
      </c>
      <c r="T228" s="187"/>
      <c r="U228" s="186">
        <v>5610</v>
      </c>
      <c r="V228" s="186">
        <f t="shared" si="52"/>
        <v>6170</v>
      </c>
      <c r="W228" s="186">
        <f t="shared" si="53"/>
        <v>8020</v>
      </c>
      <c r="X228" s="186">
        <f t="shared" si="54"/>
        <v>8820</v>
      </c>
      <c r="Y228" s="186"/>
      <c r="Z228" s="186"/>
      <c r="AA228" s="187"/>
      <c r="AB228" s="187">
        <v>2064</v>
      </c>
      <c r="AD228" s="187"/>
    </row>
    <row r="229" spans="1:30" s="64" customFormat="1" ht="15">
      <c r="A229" s="61" t="s">
        <v>108</v>
      </c>
      <c r="B229" s="62">
        <v>81</v>
      </c>
      <c r="C229" s="62">
        <f t="shared" si="38"/>
        <v>13365</v>
      </c>
      <c r="D229" s="63" t="s">
        <v>20</v>
      </c>
      <c r="E229" s="62">
        <v>0.95</v>
      </c>
      <c r="F229" s="62" t="s">
        <v>590</v>
      </c>
      <c r="G229" s="62">
        <v>67</v>
      </c>
      <c r="H229" s="80" t="s">
        <v>194</v>
      </c>
      <c r="I229" s="202">
        <v>36</v>
      </c>
      <c r="J229" s="391" t="s">
        <v>794</v>
      </c>
      <c r="K229" s="317" t="s">
        <v>496</v>
      </c>
      <c r="L229" s="202">
        <v>2500</v>
      </c>
      <c r="M229" s="63">
        <v>2700</v>
      </c>
      <c r="N229" s="91" t="s">
        <v>162</v>
      </c>
      <c r="O229" s="91" t="s">
        <v>310</v>
      </c>
      <c r="P229" s="217" t="s">
        <v>14</v>
      </c>
      <c r="Q229" s="218" t="s">
        <v>164</v>
      </c>
      <c r="R229" s="81" t="s">
        <v>31</v>
      </c>
      <c r="T229" s="187"/>
      <c r="U229" s="186">
        <v>5610</v>
      </c>
      <c r="V229" s="186">
        <f t="shared" ref="V229:V234" si="56">ROUND(((U229*1.1)/5),0)*5</f>
        <v>6170</v>
      </c>
      <c r="W229" s="186">
        <f t="shared" ref="W229:W234" si="57">ROUND(((V229*1.3)/5),0)*5</f>
        <v>8020</v>
      </c>
      <c r="X229" s="186">
        <f t="shared" ref="X229:X234" si="58">ROUND(((W229*1.1)/5),0)*5</f>
        <v>8820</v>
      </c>
      <c r="Y229" s="186"/>
      <c r="Z229" s="186"/>
      <c r="AA229" s="187"/>
      <c r="AB229" s="187">
        <v>2031</v>
      </c>
      <c r="AD229" s="187"/>
    </row>
    <row r="230" spans="1:30" s="64" customFormat="1" ht="15">
      <c r="A230" s="61" t="s">
        <v>144</v>
      </c>
      <c r="B230" s="62">
        <v>81</v>
      </c>
      <c r="C230" s="62">
        <f t="shared" si="38"/>
        <v>13365</v>
      </c>
      <c r="D230" s="63" t="s">
        <v>20</v>
      </c>
      <c r="E230" s="62">
        <v>0.95</v>
      </c>
      <c r="F230" s="202" t="s">
        <v>590</v>
      </c>
      <c r="G230" s="62">
        <v>67</v>
      </c>
      <c r="H230" s="80" t="s">
        <v>194</v>
      </c>
      <c r="I230" s="202">
        <v>36</v>
      </c>
      <c r="J230" s="391" t="s">
        <v>795</v>
      </c>
      <c r="K230" s="317" t="s">
        <v>546</v>
      </c>
      <c r="L230" s="202">
        <v>2300</v>
      </c>
      <c r="M230" s="63">
        <v>2500</v>
      </c>
      <c r="N230" s="91" t="s">
        <v>162</v>
      </c>
      <c r="O230" s="91" t="s">
        <v>310</v>
      </c>
      <c r="P230" s="217" t="s">
        <v>14</v>
      </c>
      <c r="Q230" s="218" t="s">
        <v>164</v>
      </c>
      <c r="R230" s="81" t="s">
        <v>31</v>
      </c>
      <c r="T230" s="187"/>
      <c r="U230" s="186">
        <v>5610</v>
      </c>
      <c r="V230" s="186">
        <f t="shared" si="56"/>
        <v>6170</v>
      </c>
      <c r="W230" s="186">
        <f t="shared" si="57"/>
        <v>8020</v>
      </c>
      <c r="X230" s="186">
        <f t="shared" si="58"/>
        <v>8820</v>
      </c>
      <c r="Y230" s="186"/>
      <c r="Z230" s="186"/>
      <c r="AA230" s="187"/>
      <c r="AB230" s="187">
        <v>2067</v>
      </c>
      <c r="AD230" s="187"/>
    </row>
    <row r="231" spans="1:30" s="64" customFormat="1" ht="15">
      <c r="A231" s="61" t="s">
        <v>111</v>
      </c>
      <c r="B231" s="62">
        <v>81</v>
      </c>
      <c r="C231" s="62">
        <f t="shared" si="38"/>
        <v>13365</v>
      </c>
      <c r="D231" s="63" t="s">
        <v>20</v>
      </c>
      <c r="E231" s="62">
        <v>0.95</v>
      </c>
      <c r="F231" s="62" t="s">
        <v>595</v>
      </c>
      <c r="G231" s="62">
        <v>67</v>
      </c>
      <c r="H231" s="80" t="s">
        <v>194</v>
      </c>
      <c r="I231" s="202">
        <v>36</v>
      </c>
      <c r="J231" s="391" t="s">
        <v>794</v>
      </c>
      <c r="K231" s="317" t="s">
        <v>546</v>
      </c>
      <c r="L231" s="202">
        <v>2500</v>
      </c>
      <c r="M231" s="63">
        <v>2700</v>
      </c>
      <c r="N231" s="91" t="s">
        <v>162</v>
      </c>
      <c r="O231" s="91" t="s">
        <v>310</v>
      </c>
      <c r="P231" s="217" t="s">
        <v>14</v>
      </c>
      <c r="Q231" s="218" t="s">
        <v>164</v>
      </c>
      <c r="R231" s="81" t="s">
        <v>31</v>
      </c>
      <c r="T231" s="187"/>
      <c r="U231" s="186">
        <v>6420</v>
      </c>
      <c r="V231" s="186">
        <f t="shared" si="56"/>
        <v>7060</v>
      </c>
      <c r="W231" s="186">
        <f t="shared" si="57"/>
        <v>9180</v>
      </c>
      <c r="X231" s="186">
        <f t="shared" si="58"/>
        <v>10100</v>
      </c>
      <c r="Y231" s="186"/>
      <c r="Z231" s="186"/>
      <c r="AA231" s="187"/>
      <c r="AB231" s="187">
        <v>2034</v>
      </c>
      <c r="AD231" s="187"/>
    </row>
    <row r="232" spans="1:30" s="64" customFormat="1" ht="15">
      <c r="A232" s="61" t="s">
        <v>147</v>
      </c>
      <c r="B232" s="62">
        <v>81</v>
      </c>
      <c r="C232" s="62">
        <f t="shared" si="38"/>
        <v>13365</v>
      </c>
      <c r="D232" s="63" t="s">
        <v>20</v>
      </c>
      <c r="E232" s="62">
        <v>0.95</v>
      </c>
      <c r="F232" s="202" t="s">
        <v>595</v>
      </c>
      <c r="G232" s="62">
        <v>67</v>
      </c>
      <c r="H232" s="80" t="s">
        <v>194</v>
      </c>
      <c r="I232" s="202">
        <v>36</v>
      </c>
      <c r="J232" s="391" t="s">
        <v>795</v>
      </c>
      <c r="K232" s="317" t="s">
        <v>496</v>
      </c>
      <c r="L232" s="202">
        <v>2300</v>
      </c>
      <c r="M232" s="63">
        <v>2500</v>
      </c>
      <c r="N232" s="91" t="s">
        <v>162</v>
      </c>
      <c r="O232" s="91" t="s">
        <v>310</v>
      </c>
      <c r="P232" s="217" t="s">
        <v>14</v>
      </c>
      <c r="Q232" s="218" t="s">
        <v>164</v>
      </c>
      <c r="R232" s="81" t="s">
        <v>31</v>
      </c>
      <c r="T232" s="187"/>
      <c r="U232" s="186">
        <v>6420</v>
      </c>
      <c r="V232" s="186">
        <f t="shared" si="56"/>
        <v>7060</v>
      </c>
      <c r="W232" s="186">
        <f t="shared" si="57"/>
        <v>9180</v>
      </c>
      <c r="X232" s="186">
        <f t="shared" si="58"/>
        <v>10100</v>
      </c>
      <c r="Y232" s="186"/>
      <c r="Z232" s="186"/>
      <c r="AA232" s="187"/>
      <c r="AB232" s="187">
        <v>2070</v>
      </c>
      <c r="AD232" s="187"/>
    </row>
    <row r="233" spans="1:30" s="64" customFormat="1" ht="15">
      <c r="A233" s="61" t="s">
        <v>103</v>
      </c>
      <c r="B233" s="62">
        <v>159</v>
      </c>
      <c r="C233" s="62">
        <f t="shared" si="38"/>
        <v>26235</v>
      </c>
      <c r="D233" s="63" t="s">
        <v>20</v>
      </c>
      <c r="E233" s="62">
        <v>0.95</v>
      </c>
      <c r="F233" s="62" t="s">
        <v>588</v>
      </c>
      <c r="G233" s="62">
        <v>67</v>
      </c>
      <c r="H233" s="80" t="s">
        <v>194</v>
      </c>
      <c r="I233" s="202">
        <v>72</v>
      </c>
      <c r="J233" s="391" t="s">
        <v>796</v>
      </c>
      <c r="K233" s="317" t="s">
        <v>433</v>
      </c>
      <c r="L233" s="202">
        <v>3950</v>
      </c>
      <c r="M233" s="63">
        <v>4350</v>
      </c>
      <c r="N233" s="91" t="s">
        <v>162</v>
      </c>
      <c r="O233" s="91" t="s">
        <v>310</v>
      </c>
      <c r="P233" s="217" t="s">
        <v>14</v>
      </c>
      <c r="Q233" s="218" t="s">
        <v>164</v>
      </c>
      <c r="R233" s="81" t="s">
        <v>31</v>
      </c>
      <c r="T233" s="187"/>
      <c r="U233" s="186">
        <v>10650</v>
      </c>
      <c r="V233" s="186">
        <f t="shared" si="56"/>
        <v>11715</v>
      </c>
      <c r="W233" s="186">
        <f t="shared" si="57"/>
        <v>15230</v>
      </c>
      <c r="X233" s="186">
        <f t="shared" si="58"/>
        <v>16755</v>
      </c>
      <c r="Y233" s="186"/>
      <c r="Z233" s="186"/>
      <c r="AA233" s="187"/>
      <c r="AB233" s="187">
        <v>2026</v>
      </c>
      <c r="AD233" s="187"/>
    </row>
    <row r="234" spans="1:30" s="64" customFormat="1" ht="15">
      <c r="A234" s="61" t="s">
        <v>139</v>
      </c>
      <c r="B234" s="62">
        <v>159</v>
      </c>
      <c r="C234" s="62">
        <f t="shared" si="38"/>
        <v>26235</v>
      </c>
      <c r="D234" s="63" t="s">
        <v>20</v>
      </c>
      <c r="E234" s="62">
        <v>0.95</v>
      </c>
      <c r="F234" s="62" t="s">
        <v>588</v>
      </c>
      <c r="G234" s="62">
        <v>67</v>
      </c>
      <c r="H234" s="80" t="s">
        <v>194</v>
      </c>
      <c r="I234" s="202">
        <v>72</v>
      </c>
      <c r="J234" s="391" t="s">
        <v>797</v>
      </c>
      <c r="K234" s="317" t="s">
        <v>433</v>
      </c>
      <c r="L234" s="202">
        <v>3800</v>
      </c>
      <c r="M234" s="63">
        <v>4050</v>
      </c>
      <c r="N234" s="91" t="s">
        <v>162</v>
      </c>
      <c r="O234" s="91" t="s">
        <v>310</v>
      </c>
      <c r="P234" s="217" t="s">
        <v>14</v>
      </c>
      <c r="Q234" s="218" t="s">
        <v>164</v>
      </c>
      <c r="R234" s="81" t="s">
        <v>31</v>
      </c>
      <c r="T234" s="187"/>
      <c r="U234" s="186">
        <v>10650</v>
      </c>
      <c r="V234" s="186">
        <f t="shared" si="56"/>
        <v>11715</v>
      </c>
      <c r="W234" s="186">
        <f t="shared" si="57"/>
        <v>15230</v>
      </c>
      <c r="X234" s="186">
        <f t="shared" si="58"/>
        <v>16755</v>
      </c>
      <c r="Y234" s="186"/>
      <c r="Z234" s="186"/>
      <c r="AA234" s="187"/>
      <c r="AB234" s="187">
        <v>2062</v>
      </c>
      <c r="AD234" s="187"/>
    </row>
    <row r="235" spans="1:30" s="64" customFormat="1" ht="15">
      <c r="A235" s="61" t="s">
        <v>106</v>
      </c>
      <c r="B235" s="62">
        <v>159</v>
      </c>
      <c r="C235" s="62">
        <f t="shared" si="38"/>
        <v>26235</v>
      </c>
      <c r="D235" s="63" t="s">
        <v>20</v>
      </c>
      <c r="E235" s="62">
        <v>0.95</v>
      </c>
      <c r="F235" s="62" t="s">
        <v>589</v>
      </c>
      <c r="G235" s="62">
        <v>67</v>
      </c>
      <c r="H235" s="80" t="s">
        <v>194</v>
      </c>
      <c r="I235" s="202">
        <v>72</v>
      </c>
      <c r="J235" s="391" t="s">
        <v>796</v>
      </c>
      <c r="K235" s="317" t="s">
        <v>433</v>
      </c>
      <c r="L235" s="202">
        <v>3950</v>
      </c>
      <c r="M235" s="63">
        <v>4350</v>
      </c>
      <c r="N235" s="91" t="s">
        <v>162</v>
      </c>
      <c r="O235" s="91" t="s">
        <v>310</v>
      </c>
      <c r="P235" s="217" t="s">
        <v>14</v>
      </c>
      <c r="Q235" s="218" t="s">
        <v>164</v>
      </c>
      <c r="R235" s="81" t="s">
        <v>31</v>
      </c>
      <c r="T235" s="187"/>
      <c r="U235" s="186">
        <v>9000</v>
      </c>
      <c r="V235" s="186">
        <f t="shared" ref="V235:V262" si="59">ROUND(((U235*1.1)/5),0)*5</f>
        <v>9900</v>
      </c>
      <c r="W235" s="186">
        <f t="shared" ref="W235:W262" si="60">ROUND(((V235*1.3)/5),0)*5</f>
        <v>12870</v>
      </c>
      <c r="X235" s="186">
        <f t="shared" ref="X235:X262" si="61">ROUND(((W235*1.1)/5),0)*5</f>
        <v>14155</v>
      </c>
      <c r="Y235" s="186"/>
      <c r="Z235" s="186"/>
      <c r="AA235" s="187"/>
      <c r="AB235" s="187">
        <v>2029</v>
      </c>
      <c r="AD235" s="187"/>
    </row>
    <row r="236" spans="1:30" s="64" customFormat="1" ht="15">
      <c r="A236" s="61" t="s">
        <v>142</v>
      </c>
      <c r="B236" s="62">
        <v>159</v>
      </c>
      <c r="C236" s="62">
        <f t="shared" si="38"/>
        <v>26235</v>
      </c>
      <c r="D236" s="63" t="s">
        <v>20</v>
      </c>
      <c r="E236" s="62">
        <v>0.95</v>
      </c>
      <c r="F236" s="62" t="s">
        <v>589</v>
      </c>
      <c r="G236" s="62">
        <v>67</v>
      </c>
      <c r="H236" s="80" t="s">
        <v>194</v>
      </c>
      <c r="I236" s="202">
        <v>72</v>
      </c>
      <c r="J236" s="391" t="s">
        <v>797</v>
      </c>
      <c r="K236" s="317" t="s">
        <v>433</v>
      </c>
      <c r="L236" s="202">
        <v>3800</v>
      </c>
      <c r="M236" s="63">
        <v>4050</v>
      </c>
      <c r="N236" s="91" t="s">
        <v>162</v>
      </c>
      <c r="O236" s="91" t="s">
        <v>310</v>
      </c>
      <c r="P236" s="217" t="s">
        <v>14</v>
      </c>
      <c r="Q236" s="218" t="s">
        <v>164</v>
      </c>
      <c r="R236" s="81" t="s">
        <v>31</v>
      </c>
      <c r="T236" s="187"/>
      <c r="U236" s="186">
        <v>9000</v>
      </c>
      <c r="V236" s="186">
        <f t="shared" si="59"/>
        <v>9900</v>
      </c>
      <c r="W236" s="186">
        <f t="shared" si="60"/>
        <v>12870</v>
      </c>
      <c r="X236" s="186">
        <f t="shared" si="61"/>
        <v>14155</v>
      </c>
      <c r="Y236" s="186"/>
      <c r="Z236" s="186"/>
      <c r="AA236" s="187"/>
      <c r="AB236" s="187">
        <v>2065</v>
      </c>
      <c r="AD236" s="187"/>
    </row>
    <row r="237" spans="1:30" s="64" customFormat="1" ht="15">
      <c r="A237" s="61" t="s">
        <v>109</v>
      </c>
      <c r="B237" s="62">
        <v>159</v>
      </c>
      <c r="C237" s="62">
        <f t="shared" si="38"/>
        <v>26235</v>
      </c>
      <c r="D237" s="63" t="s">
        <v>20</v>
      </c>
      <c r="E237" s="62">
        <v>0.95</v>
      </c>
      <c r="F237" s="62" t="s">
        <v>590</v>
      </c>
      <c r="G237" s="62">
        <v>67</v>
      </c>
      <c r="H237" s="80" t="s">
        <v>194</v>
      </c>
      <c r="I237" s="202">
        <v>72</v>
      </c>
      <c r="J237" s="391" t="s">
        <v>796</v>
      </c>
      <c r="K237" s="317" t="s">
        <v>433</v>
      </c>
      <c r="L237" s="202">
        <v>3950</v>
      </c>
      <c r="M237" s="63">
        <v>4350</v>
      </c>
      <c r="N237" s="91" t="s">
        <v>162</v>
      </c>
      <c r="O237" s="91" t="s">
        <v>310</v>
      </c>
      <c r="P237" s="217" t="s">
        <v>14</v>
      </c>
      <c r="Q237" s="218" t="s">
        <v>164</v>
      </c>
      <c r="R237" s="81" t="s">
        <v>31</v>
      </c>
      <c r="T237" s="187"/>
      <c r="U237" s="186">
        <v>9000</v>
      </c>
      <c r="V237" s="186">
        <f t="shared" si="59"/>
        <v>9900</v>
      </c>
      <c r="W237" s="186">
        <f t="shared" si="60"/>
        <v>12870</v>
      </c>
      <c r="X237" s="186">
        <f t="shared" si="61"/>
        <v>14155</v>
      </c>
      <c r="Y237" s="186"/>
      <c r="Z237" s="186"/>
      <c r="AA237" s="187"/>
      <c r="AB237" s="187">
        <v>2032</v>
      </c>
      <c r="AD237" s="187"/>
    </row>
    <row r="238" spans="1:30" s="64" customFormat="1" ht="15">
      <c r="A238" s="61" t="s">
        <v>145</v>
      </c>
      <c r="B238" s="62">
        <v>159</v>
      </c>
      <c r="C238" s="62">
        <f t="shared" si="38"/>
        <v>26235</v>
      </c>
      <c r="D238" s="63" t="s">
        <v>20</v>
      </c>
      <c r="E238" s="62">
        <v>0.95</v>
      </c>
      <c r="F238" s="62" t="s">
        <v>590</v>
      </c>
      <c r="G238" s="62">
        <v>67</v>
      </c>
      <c r="H238" s="80" t="s">
        <v>194</v>
      </c>
      <c r="I238" s="202">
        <v>72</v>
      </c>
      <c r="J238" s="391" t="s">
        <v>797</v>
      </c>
      <c r="K238" s="317" t="s">
        <v>433</v>
      </c>
      <c r="L238" s="202">
        <v>3800</v>
      </c>
      <c r="M238" s="63">
        <v>4050</v>
      </c>
      <c r="N238" s="91" t="s">
        <v>162</v>
      </c>
      <c r="O238" s="91" t="s">
        <v>310</v>
      </c>
      <c r="P238" s="217" t="s">
        <v>14</v>
      </c>
      <c r="Q238" s="218" t="s">
        <v>164</v>
      </c>
      <c r="R238" s="81" t="s">
        <v>31</v>
      </c>
      <c r="T238" s="187"/>
      <c r="U238" s="186">
        <v>9000</v>
      </c>
      <c r="V238" s="186">
        <f t="shared" si="59"/>
        <v>9900</v>
      </c>
      <c r="W238" s="186">
        <f t="shared" si="60"/>
        <v>12870</v>
      </c>
      <c r="X238" s="186">
        <f t="shared" si="61"/>
        <v>14155</v>
      </c>
      <c r="Y238" s="186"/>
      <c r="Z238" s="186"/>
      <c r="AA238" s="187"/>
      <c r="AB238" s="187">
        <v>2068</v>
      </c>
      <c r="AD238" s="187"/>
    </row>
    <row r="239" spans="1:30" s="64" customFormat="1" ht="15">
      <c r="A239" s="61" t="s">
        <v>112</v>
      </c>
      <c r="B239" s="62">
        <v>159</v>
      </c>
      <c r="C239" s="62">
        <f t="shared" si="38"/>
        <v>26235</v>
      </c>
      <c r="D239" s="63" t="s">
        <v>20</v>
      </c>
      <c r="E239" s="62">
        <v>0.95</v>
      </c>
      <c r="F239" s="62" t="s">
        <v>595</v>
      </c>
      <c r="G239" s="62">
        <v>67</v>
      </c>
      <c r="H239" s="80" t="s">
        <v>194</v>
      </c>
      <c r="I239" s="202">
        <v>72</v>
      </c>
      <c r="J239" s="391" t="s">
        <v>796</v>
      </c>
      <c r="K239" s="317" t="s">
        <v>433</v>
      </c>
      <c r="L239" s="202">
        <v>3950</v>
      </c>
      <c r="M239" s="63">
        <v>4350</v>
      </c>
      <c r="N239" s="91" t="s">
        <v>162</v>
      </c>
      <c r="O239" s="91" t="s">
        <v>310</v>
      </c>
      <c r="P239" s="217" t="s">
        <v>14</v>
      </c>
      <c r="Q239" s="218" t="s">
        <v>164</v>
      </c>
      <c r="R239" s="81" t="s">
        <v>31</v>
      </c>
      <c r="T239" s="187"/>
      <c r="U239" s="186">
        <v>10650</v>
      </c>
      <c r="V239" s="186">
        <f t="shared" si="59"/>
        <v>11715</v>
      </c>
      <c r="W239" s="186">
        <f t="shared" si="60"/>
        <v>15230</v>
      </c>
      <c r="X239" s="186">
        <f t="shared" si="61"/>
        <v>16755</v>
      </c>
      <c r="Y239" s="186"/>
      <c r="Z239" s="186"/>
      <c r="AA239" s="187"/>
      <c r="AB239" s="187">
        <v>2035</v>
      </c>
      <c r="AD239" s="187"/>
    </row>
    <row r="240" spans="1:30" s="64" customFormat="1" ht="15">
      <c r="A240" s="61" t="s">
        <v>148</v>
      </c>
      <c r="B240" s="62">
        <v>159</v>
      </c>
      <c r="C240" s="62">
        <f t="shared" si="38"/>
        <v>26235</v>
      </c>
      <c r="D240" s="63" t="s">
        <v>20</v>
      </c>
      <c r="E240" s="62">
        <v>0.95</v>
      </c>
      <c r="F240" s="62" t="s">
        <v>595</v>
      </c>
      <c r="G240" s="62">
        <v>67</v>
      </c>
      <c r="H240" s="80" t="s">
        <v>194</v>
      </c>
      <c r="I240" s="202">
        <v>72</v>
      </c>
      <c r="J240" s="391" t="s">
        <v>797</v>
      </c>
      <c r="K240" s="317" t="s">
        <v>433</v>
      </c>
      <c r="L240" s="202">
        <v>3800</v>
      </c>
      <c r="M240" s="63">
        <v>4050</v>
      </c>
      <c r="N240" s="91" t="s">
        <v>162</v>
      </c>
      <c r="O240" s="91" t="s">
        <v>310</v>
      </c>
      <c r="P240" s="217" t="s">
        <v>14</v>
      </c>
      <c r="Q240" s="218" t="s">
        <v>164</v>
      </c>
      <c r="R240" s="81" t="s">
        <v>31</v>
      </c>
      <c r="T240" s="187"/>
      <c r="U240" s="186">
        <v>10650</v>
      </c>
      <c r="V240" s="186">
        <f t="shared" si="59"/>
        <v>11715</v>
      </c>
      <c r="W240" s="186">
        <f t="shared" si="60"/>
        <v>15230</v>
      </c>
      <c r="X240" s="186">
        <f t="shared" si="61"/>
        <v>16755</v>
      </c>
      <c r="Y240" s="186"/>
      <c r="Z240" s="186"/>
      <c r="AA240" s="187"/>
      <c r="AB240" s="187">
        <v>2071</v>
      </c>
      <c r="AD240" s="187"/>
    </row>
    <row r="241" spans="1:30" s="329" customFormat="1" ht="15">
      <c r="A241" s="61" t="s">
        <v>104</v>
      </c>
      <c r="B241" s="62">
        <v>237</v>
      </c>
      <c r="C241" s="62">
        <f t="shared" si="38"/>
        <v>39105</v>
      </c>
      <c r="D241" s="63" t="s">
        <v>20</v>
      </c>
      <c r="E241" s="62">
        <v>0.95</v>
      </c>
      <c r="F241" s="62" t="s">
        <v>588</v>
      </c>
      <c r="G241" s="62">
        <v>67</v>
      </c>
      <c r="H241" s="80" t="s">
        <v>194</v>
      </c>
      <c r="I241" s="202">
        <v>108</v>
      </c>
      <c r="J241" s="391" t="s">
        <v>798</v>
      </c>
      <c r="K241" s="317" t="s">
        <v>434</v>
      </c>
      <c r="L241" s="202">
        <v>5450</v>
      </c>
      <c r="M241" s="63">
        <v>5800</v>
      </c>
      <c r="N241" s="91" t="s">
        <v>162</v>
      </c>
      <c r="O241" s="91" t="s">
        <v>310</v>
      </c>
      <c r="P241" s="217" t="s">
        <v>14</v>
      </c>
      <c r="Q241" s="218" t="s">
        <v>164</v>
      </c>
      <c r="R241" s="81" t="s">
        <v>31</v>
      </c>
      <c r="S241" s="64"/>
      <c r="T241" s="187"/>
      <c r="U241" s="186">
        <v>15450</v>
      </c>
      <c r="V241" s="186">
        <f t="shared" si="59"/>
        <v>16995</v>
      </c>
      <c r="W241" s="186">
        <f t="shared" si="60"/>
        <v>22095</v>
      </c>
      <c r="X241" s="186">
        <f t="shared" si="61"/>
        <v>24305</v>
      </c>
      <c r="Y241" s="186"/>
      <c r="Z241" s="186"/>
      <c r="AA241" s="187"/>
      <c r="AB241" s="187">
        <v>2027</v>
      </c>
      <c r="AC241" s="64"/>
      <c r="AD241" s="251"/>
    </row>
    <row r="242" spans="1:30" s="329" customFormat="1" ht="15">
      <c r="A242" s="61" t="s">
        <v>140</v>
      </c>
      <c r="B242" s="62">
        <v>237</v>
      </c>
      <c r="C242" s="62">
        <f t="shared" ref="C242:C263" si="62">B242*165</f>
        <v>39105</v>
      </c>
      <c r="D242" s="63" t="s">
        <v>20</v>
      </c>
      <c r="E242" s="62">
        <v>0.95</v>
      </c>
      <c r="F242" s="62" t="s">
        <v>588</v>
      </c>
      <c r="G242" s="62">
        <v>67</v>
      </c>
      <c r="H242" s="80" t="s">
        <v>194</v>
      </c>
      <c r="I242" s="202">
        <v>108</v>
      </c>
      <c r="J242" s="391" t="s">
        <v>799</v>
      </c>
      <c r="K242" s="317" t="s">
        <v>434</v>
      </c>
      <c r="L242" s="202">
        <v>5650</v>
      </c>
      <c r="M242" s="63">
        <v>6050</v>
      </c>
      <c r="N242" s="91" t="s">
        <v>162</v>
      </c>
      <c r="O242" s="91" t="s">
        <v>310</v>
      </c>
      <c r="P242" s="217" t="s">
        <v>14</v>
      </c>
      <c r="Q242" s="218" t="s">
        <v>164</v>
      </c>
      <c r="R242" s="81" t="s">
        <v>31</v>
      </c>
      <c r="S242" s="64"/>
      <c r="T242" s="187"/>
      <c r="U242" s="186">
        <v>15450</v>
      </c>
      <c r="V242" s="186">
        <f t="shared" si="59"/>
        <v>16995</v>
      </c>
      <c r="W242" s="186">
        <f t="shared" si="60"/>
        <v>22095</v>
      </c>
      <c r="X242" s="186">
        <f t="shared" si="61"/>
        <v>24305</v>
      </c>
      <c r="Y242" s="186"/>
      <c r="Z242" s="186"/>
      <c r="AA242" s="187"/>
      <c r="AB242" s="187">
        <v>2063</v>
      </c>
      <c r="AC242" s="64"/>
      <c r="AD242" s="251"/>
    </row>
    <row r="243" spans="1:30" s="329" customFormat="1" ht="15">
      <c r="A243" s="61" t="s">
        <v>107</v>
      </c>
      <c r="B243" s="62">
        <v>237</v>
      </c>
      <c r="C243" s="62">
        <f t="shared" si="62"/>
        <v>39105</v>
      </c>
      <c r="D243" s="63" t="s">
        <v>20</v>
      </c>
      <c r="E243" s="62">
        <v>0.95</v>
      </c>
      <c r="F243" s="62" t="s">
        <v>589</v>
      </c>
      <c r="G243" s="62">
        <v>67</v>
      </c>
      <c r="H243" s="80" t="s">
        <v>194</v>
      </c>
      <c r="I243" s="202">
        <v>108</v>
      </c>
      <c r="J243" s="391" t="s">
        <v>798</v>
      </c>
      <c r="K243" s="317" t="s">
        <v>434</v>
      </c>
      <c r="L243" s="202">
        <v>5450</v>
      </c>
      <c r="M243" s="63">
        <v>5800</v>
      </c>
      <c r="N243" s="91" t="s">
        <v>162</v>
      </c>
      <c r="O243" s="91" t="s">
        <v>310</v>
      </c>
      <c r="P243" s="217" t="s">
        <v>14</v>
      </c>
      <c r="Q243" s="218" t="s">
        <v>164</v>
      </c>
      <c r="R243" s="81" t="s">
        <v>31</v>
      </c>
      <c r="S243" s="64"/>
      <c r="T243" s="187"/>
      <c r="U243" s="186">
        <v>13650</v>
      </c>
      <c r="V243" s="186">
        <f t="shared" si="59"/>
        <v>15015</v>
      </c>
      <c r="W243" s="186">
        <f t="shared" si="60"/>
        <v>19520</v>
      </c>
      <c r="X243" s="186">
        <f t="shared" si="61"/>
        <v>21470</v>
      </c>
      <c r="Y243" s="186"/>
      <c r="Z243" s="186"/>
      <c r="AA243" s="187"/>
      <c r="AB243" s="187">
        <v>2030</v>
      </c>
      <c r="AC243" s="64"/>
      <c r="AD243" s="251"/>
    </row>
    <row r="244" spans="1:30" s="329" customFormat="1" ht="15">
      <c r="A244" s="61" t="s">
        <v>143</v>
      </c>
      <c r="B244" s="62">
        <v>237</v>
      </c>
      <c r="C244" s="62">
        <f t="shared" si="62"/>
        <v>39105</v>
      </c>
      <c r="D244" s="63" t="s">
        <v>20</v>
      </c>
      <c r="E244" s="62">
        <v>0.95</v>
      </c>
      <c r="F244" s="62" t="s">
        <v>589</v>
      </c>
      <c r="G244" s="62">
        <v>67</v>
      </c>
      <c r="H244" s="80" t="s">
        <v>194</v>
      </c>
      <c r="I244" s="202">
        <v>108</v>
      </c>
      <c r="J244" s="391" t="s">
        <v>799</v>
      </c>
      <c r="K244" s="317" t="s">
        <v>434</v>
      </c>
      <c r="L244" s="202">
        <v>5650</v>
      </c>
      <c r="M244" s="63">
        <v>6050</v>
      </c>
      <c r="N244" s="91" t="s">
        <v>162</v>
      </c>
      <c r="O244" s="91" t="s">
        <v>310</v>
      </c>
      <c r="P244" s="217" t="s">
        <v>14</v>
      </c>
      <c r="Q244" s="218" t="s">
        <v>164</v>
      </c>
      <c r="R244" s="81" t="s">
        <v>31</v>
      </c>
      <c r="S244" s="64"/>
      <c r="T244" s="187"/>
      <c r="U244" s="186">
        <v>13650</v>
      </c>
      <c r="V244" s="186">
        <f t="shared" si="59"/>
        <v>15015</v>
      </c>
      <c r="W244" s="186">
        <f t="shared" si="60"/>
        <v>19520</v>
      </c>
      <c r="X244" s="186">
        <f t="shared" si="61"/>
        <v>21470</v>
      </c>
      <c r="Y244" s="186"/>
      <c r="Z244" s="186"/>
      <c r="AA244" s="187"/>
      <c r="AB244" s="187">
        <v>2066</v>
      </c>
      <c r="AC244" s="64"/>
      <c r="AD244" s="251"/>
    </row>
    <row r="245" spans="1:30" s="329" customFormat="1" ht="15">
      <c r="A245" s="61" t="s">
        <v>110</v>
      </c>
      <c r="B245" s="62">
        <v>237</v>
      </c>
      <c r="C245" s="62">
        <f t="shared" si="62"/>
        <v>39105</v>
      </c>
      <c r="D245" s="63" t="s">
        <v>20</v>
      </c>
      <c r="E245" s="62">
        <v>0.95</v>
      </c>
      <c r="F245" s="62" t="s">
        <v>590</v>
      </c>
      <c r="G245" s="62">
        <v>67</v>
      </c>
      <c r="H245" s="80" t="s">
        <v>194</v>
      </c>
      <c r="I245" s="202">
        <v>108</v>
      </c>
      <c r="J245" s="391" t="s">
        <v>798</v>
      </c>
      <c r="K245" s="317" t="s">
        <v>434</v>
      </c>
      <c r="L245" s="202">
        <v>5450</v>
      </c>
      <c r="M245" s="63">
        <v>5800</v>
      </c>
      <c r="N245" s="91" t="s">
        <v>162</v>
      </c>
      <c r="O245" s="91" t="s">
        <v>310</v>
      </c>
      <c r="P245" s="217" t="s">
        <v>14</v>
      </c>
      <c r="Q245" s="218" t="s">
        <v>164</v>
      </c>
      <c r="R245" s="81" t="s">
        <v>31</v>
      </c>
      <c r="S245" s="64"/>
      <c r="T245" s="187"/>
      <c r="U245" s="186">
        <v>13650</v>
      </c>
      <c r="V245" s="186">
        <f t="shared" si="59"/>
        <v>15015</v>
      </c>
      <c r="W245" s="186">
        <f t="shared" si="60"/>
        <v>19520</v>
      </c>
      <c r="X245" s="186">
        <f t="shared" si="61"/>
        <v>21470</v>
      </c>
      <c r="Y245" s="186"/>
      <c r="Z245" s="186"/>
      <c r="AA245" s="187"/>
      <c r="AB245" s="187">
        <v>2033</v>
      </c>
      <c r="AC245" s="64"/>
      <c r="AD245" s="251"/>
    </row>
    <row r="246" spans="1:30" s="329" customFormat="1" ht="15">
      <c r="A246" s="61" t="s">
        <v>146</v>
      </c>
      <c r="B246" s="62">
        <v>237</v>
      </c>
      <c r="C246" s="62">
        <f t="shared" si="62"/>
        <v>39105</v>
      </c>
      <c r="D246" s="63" t="s">
        <v>20</v>
      </c>
      <c r="E246" s="62">
        <v>0.95</v>
      </c>
      <c r="F246" s="62" t="s">
        <v>590</v>
      </c>
      <c r="G246" s="62">
        <v>67</v>
      </c>
      <c r="H246" s="80" t="s">
        <v>194</v>
      </c>
      <c r="I246" s="202">
        <v>108</v>
      </c>
      <c r="J246" s="391" t="s">
        <v>799</v>
      </c>
      <c r="K246" s="317" t="s">
        <v>434</v>
      </c>
      <c r="L246" s="202">
        <v>5650</v>
      </c>
      <c r="M246" s="63">
        <v>6050</v>
      </c>
      <c r="N246" s="91" t="s">
        <v>162</v>
      </c>
      <c r="O246" s="91" t="s">
        <v>310</v>
      </c>
      <c r="P246" s="217" t="s">
        <v>14</v>
      </c>
      <c r="Q246" s="218" t="s">
        <v>164</v>
      </c>
      <c r="R246" s="81" t="s">
        <v>31</v>
      </c>
      <c r="S246" s="64"/>
      <c r="T246" s="187"/>
      <c r="U246" s="186">
        <v>13650</v>
      </c>
      <c r="V246" s="186">
        <f t="shared" si="59"/>
        <v>15015</v>
      </c>
      <c r="W246" s="186">
        <f t="shared" si="60"/>
        <v>19520</v>
      </c>
      <c r="X246" s="186">
        <f t="shared" si="61"/>
        <v>21470</v>
      </c>
      <c r="Y246" s="186"/>
      <c r="Z246" s="186"/>
      <c r="AA246" s="187"/>
      <c r="AB246" s="187">
        <v>2069</v>
      </c>
      <c r="AC246" s="64"/>
      <c r="AD246" s="251"/>
    </row>
    <row r="247" spans="1:30" s="329" customFormat="1" ht="15">
      <c r="A247" s="61" t="s">
        <v>113</v>
      </c>
      <c r="B247" s="62">
        <v>237</v>
      </c>
      <c r="C247" s="62">
        <f t="shared" si="62"/>
        <v>39105</v>
      </c>
      <c r="D247" s="63" t="s">
        <v>20</v>
      </c>
      <c r="E247" s="62">
        <v>0.95</v>
      </c>
      <c r="F247" s="62" t="s">
        <v>595</v>
      </c>
      <c r="G247" s="62">
        <v>67</v>
      </c>
      <c r="H247" s="80" t="s">
        <v>194</v>
      </c>
      <c r="I247" s="202">
        <v>108</v>
      </c>
      <c r="J247" s="391" t="s">
        <v>798</v>
      </c>
      <c r="K247" s="317" t="s">
        <v>434</v>
      </c>
      <c r="L247" s="202">
        <v>5450</v>
      </c>
      <c r="M247" s="63">
        <v>5800</v>
      </c>
      <c r="N247" s="91" t="s">
        <v>162</v>
      </c>
      <c r="O247" s="91" t="s">
        <v>310</v>
      </c>
      <c r="P247" s="217" t="s">
        <v>14</v>
      </c>
      <c r="Q247" s="218" t="s">
        <v>164</v>
      </c>
      <c r="R247" s="81" t="s">
        <v>31</v>
      </c>
      <c r="S247" s="64"/>
      <c r="T247" s="187"/>
      <c r="U247" s="186">
        <v>15450</v>
      </c>
      <c r="V247" s="186">
        <f t="shared" si="59"/>
        <v>16995</v>
      </c>
      <c r="W247" s="186">
        <f t="shared" si="60"/>
        <v>22095</v>
      </c>
      <c r="X247" s="186">
        <f t="shared" si="61"/>
        <v>24305</v>
      </c>
      <c r="Y247" s="186"/>
      <c r="Z247" s="186"/>
      <c r="AA247" s="187"/>
      <c r="AB247" s="187">
        <v>2036</v>
      </c>
      <c r="AC247" s="64"/>
      <c r="AD247" s="251"/>
    </row>
    <row r="248" spans="1:30" s="329" customFormat="1" ht="15">
      <c r="A248" s="61" t="s">
        <v>149</v>
      </c>
      <c r="B248" s="62">
        <v>237</v>
      </c>
      <c r="C248" s="62">
        <f t="shared" si="62"/>
        <v>39105</v>
      </c>
      <c r="D248" s="63" t="s">
        <v>20</v>
      </c>
      <c r="E248" s="62">
        <v>0.95</v>
      </c>
      <c r="F248" s="62" t="s">
        <v>595</v>
      </c>
      <c r="G248" s="62">
        <v>67</v>
      </c>
      <c r="H248" s="80" t="s">
        <v>194</v>
      </c>
      <c r="I248" s="202">
        <v>108</v>
      </c>
      <c r="J248" s="391" t="s">
        <v>799</v>
      </c>
      <c r="K248" s="317" t="s">
        <v>434</v>
      </c>
      <c r="L248" s="202">
        <v>5650</v>
      </c>
      <c r="M248" s="63">
        <v>6050</v>
      </c>
      <c r="N248" s="91" t="s">
        <v>162</v>
      </c>
      <c r="O248" s="91" t="s">
        <v>310</v>
      </c>
      <c r="P248" s="217" t="s">
        <v>14</v>
      </c>
      <c r="Q248" s="218" t="s">
        <v>164</v>
      </c>
      <c r="R248" s="81" t="s">
        <v>31</v>
      </c>
      <c r="S248" s="64"/>
      <c r="T248" s="187"/>
      <c r="U248" s="186">
        <v>15450</v>
      </c>
      <c r="V248" s="186">
        <f t="shared" si="59"/>
        <v>16995</v>
      </c>
      <c r="W248" s="186">
        <f t="shared" si="60"/>
        <v>22095</v>
      </c>
      <c r="X248" s="186">
        <f t="shared" si="61"/>
        <v>24305</v>
      </c>
      <c r="Y248" s="186"/>
      <c r="Z248" s="186"/>
      <c r="AA248" s="187"/>
      <c r="AB248" s="187">
        <v>2072</v>
      </c>
      <c r="AC248" s="64"/>
      <c r="AD248" s="251"/>
    </row>
    <row r="249" spans="1:30" s="64" customFormat="1" ht="15">
      <c r="A249" s="61" t="s">
        <v>576</v>
      </c>
      <c r="B249" s="62">
        <v>186</v>
      </c>
      <c r="C249" s="62">
        <f>B249*155</f>
        <v>28830</v>
      </c>
      <c r="D249" s="63" t="s">
        <v>20</v>
      </c>
      <c r="E249" s="62">
        <v>0.95</v>
      </c>
      <c r="F249" s="62" t="s">
        <v>591</v>
      </c>
      <c r="G249" s="62">
        <v>67</v>
      </c>
      <c r="H249" s="80" t="s">
        <v>194</v>
      </c>
      <c r="I249" s="202">
        <v>84</v>
      </c>
      <c r="J249" s="391" t="s">
        <v>800</v>
      </c>
      <c r="K249" s="202" t="e">
        <v>#N/A</v>
      </c>
      <c r="L249" s="202" t="e">
        <v>#N/A</v>
      </c>
      <c r="M249" s="63" t="e">
        <v>#N/A</v>
      </c>
      <c r="N249" s="91" t="s">
        <v>162</v>
      </c>
      <c r="O249" s="91" t="s">
        <v>310</v>
      </c>
      <c r="P249" s="217" t="s">
        <v>14</v>
      </c>
      <c r="Q249" s="218" t="s">
        <v>164</v>
      </c>
      <c r="R249" s="81" t="s">
        <v>31</v>
      </c>
      <c r="T249" s="187"/>
      <c r="U249" s="186">
        <v>9900</v>
      </c>
      <c r="V249" s="186">
        <f t="shared" si="59"/>
        <v>10890</v>
      </c>
      <c r="W249" s="186">
        <f t="shared" si="60"/>
        <v>14155</v>
      </c>
      <c r="X249" s="186">
        <f t="shared" si="61"/>
        <v>15570</v>
      </c>
      <c r="Y249" s="186"/>
      <c r="Z249" s="186"/>
      <c r="AA249" s="187"/>
      <c r="AB249" s="187">
        <v>2125</v>
      </c>
      <c r="AC249" s="187"/>
      <c r="AD249" s="187"/>
    </row>
    <row r="250" spans="1:30" s="64" customFormat="1" ht="15">
      <c r="A250" s="61" t="s">
        <v>582</v>
      </c>
      <c r="B250" s="62">
        <v>186</v>
      </c>
      <c r="C250" s="62">
        <f t="shared" ref="C250:C260" si="63">B250*155</f>
        <v>28830</v>
      </c>
      <c r="D250" s="63" t="s">
        <v>20</v>
      </c>
      <c r="E250" s="62">
        <v>0.95</v>
      </c>
      <c r="F250" s="62" t="s">
        <v>591</v>
      </c>
      <c r="G250" s="62">
        <v>67</v>
      </c>
      <c r="H250" s="80" t="s">
        <v>194</v>
      </c>
      <c r="I250" s="202">
        <v>84</v>
      </c>
      <c r="J250" s="391" t="s">
        <v>801</v>
      </c>
      <c r="K250" s="202" t="e">
        <v>#N/A</v>
      </c>
      <c r="L250" s="202" t="e">
        <v>#N/A</v>
      </c>
      <c r="M250" s="63" t="e">
        <v>#N/A</v>
      </c>
      <c r="N250" s="91" t="s">
        <v>162</v>
      </c>
      <c r="O250" s="91" t="s">
        <v>310</v>
      </c>
      <c r="P250" s="217" t="s">
        <v>14</v>
      </c>
      <c r="Q250" s="218" t="s">
        <v>164</v>
      </c>
      <c r="R250" s="81" t="s">
        <v>31</v>
      </c>
      <c r="T250" s="187"/>
      <c r="U250" s="186">
        <v>9900</v>
      </c>
      <c r="V250" s="186">
        <f t="shared" si="59"/>
        <v>10890</v>
      </c>
      <c r="W250" s="186">
        <f t="shared" si="60"/>
        <v>14155</v>
      </c>
      <c r="X250" s="186">
        <f t="shared" si="61"/>
        <v>15570</v>
      </c>
      <c r="Y250" s="186"/>
      <c r="Z250" s="186"/>
      <c r="AA250" s="187"/>
      <c r="AB250" s="187">
        <v>2126</v>
      </c>
      <c r="AC250" s="187"/>
      <c r="AD250" s="187"/>
    </row>
    <row r="251" spans="1:30" s="64" customFormat="1" ht="15">
      <c r="A251" s="61" t="s">
        <v>578</v>
      </c>
      <c r="B251" s="62">
        <v>186</v>
      </c>
      <c r="C251" s="62">
        <f t="shared" si="63"/>
        <v>28830</v>
      </c>
      <c r="D251" s="63" t="s">
        <v>20</v>
      </c>
      <c r="E251" s="62">
        <v>0.95</v>
      </c>
      <c r="F251" s="62" t="s">
        <v>596</v>
      </c>
      <c r="G251" s="62">
        <v>67</v>
      </c>
      <c r="H251" s="80" t="s">
        <v>194</v>
      </c>
      <c r="I251" s="202">
        <v>84</v>
      </c>
      <c r="J251" s="391" t="s">
        <v>800</v>
      </c>
      <c r="K251" s="202" t="e">
        <v>#N/A</v>
      </c>
      <c r="L251" s="202" t="e">
        <v>#N/A</v>
      </c>
      <c r="M251" s="63" t="e">
        <v>#N/A</v>
      </c>
      <c r="N251" s="91" t="s">
        <v>162</v>
      </c>
      <c r="O251" s="91" t="s">
        <v>310</v>
      </c>
      <c r="P251" s="217" t="s">
        <v>14</v>
      </c>
      <c r="Q251" s="218" t="s">
        <v>164</v>
      </c>
      <c r="R251" s="81" t="s">
        <v>31</v>
      </c>
      <c r="T251" s="187"/>
      <c r="U251" s="186">
        <v>9900</v>
      </c>
      <c r="V251" s="186">
        <f t="shared" si="59"/>
        <v>10890</v>
      </c>
      <c r="W251" s="186">
        <f t="shared" si="60"/>
        <v>14155</v>
      </c>
      <c r="X251" s="186">
        <f t="shared" si="61"/>
        <v>15570</v>
      </c>
      <c r="Y251" s="186"/>
      <c r="Z251" s="186"/>
      <c r="AA251" s="187"/>
      <c r="AB251" s="187">
        <v>2127</v>
      </c>
      <c r="AC251" s="187"/>
      <c r="AD251" s="187"/>
    </row>
    <row r="252" spans="1:30" s="64" customFormat="1" ht="15">
      <c r="A252" s="61" t="s">
        <v>584</v>
      </c>
      <c r="B252" s="62">
        <v>186</v>
      </c>
      <c r="C252" s="62">
        <f t="shared" si="63"/>
        <v>28830</v>
      </c>
      <c r="D252" s="63" t="s">
        <v>20</v>
      </c>
      <c r="E252" s="62">
        <v>0.95</v>
      </c>
      <c r="F252" s="62" t="s">
        <v>596</v>
      </c>
      <c r="G252" s="62">
        <v>67</v>
      </c>
      <c r="H252" s="80" t="s">
        <v>194</v>
      </c>
      <c r="I252" s="202">
        <v>84</v>
      </c>
      <c r="J252" s="391" t="s">
        <v>801</v>
      </c>
      <c r="K252" s="202" t="e">
        <v>#N/A</v>
      </c>
      <c r="L252" s="202" t="e">
        <v>#N/A</v>
      </c>
      <c r="M252" s="63" t="e">
        <v>#N/A</v>
      </c>
      <c r="N252" s="91" t="s">
        <v>162</v>
      </c>
      <c r="O252" s="91" t="s">
        <v>310</v>
      </c>
      <c r="P252" s="217" t="s">
        <v>14</v>
      </c>
      <c r="Q252" s="218" t="s">
        <v>164</v>
      </c>
      <c r="R252" s="81" t="s">
        <v>31</v>
      </c>
      <c r="T252" s="187"/>
      <c r="U252" s="186">
        <v>9900</v>
      </c>
      <c r="V252" s="186">
        <f t="shared" si="59"/>
        <v>10890</v>
      </c>
      <c r="W252" s="186">
        <f t="shared" si="60"/>
        <v>14155</v>
      </c>
      <c r="X252" s="186">
        <f t="shared" si="61"/>
        <v>15570</v>
      </c>
      <c r="Y252" s="186"/>
      <c r="Z252" s="186"/>
      <c r="AA252" s="187"/>
      <c r="AB252" s="187">
        <v>2128</v>
      </c>
      <c r="AC252" s="187"/>
      <c r="AD252" s="187"/>
    </row>
    <row r="253" spans="1:30" s="64" customFormat="1" ht="15">
      <c r="A253" s="61" t="s">
        <v>580</v>
      </c>
      <c r="B253" s="62">
        <v>186</v>
      </c>
      <c r="C253" s="62">
        <f t="shared" si="63"/>
        <v>28830</v>
      </c>
      <c r="D253" s="63" t="s">
        <v>20</v>
      </c>
      <c r="E253" s="62">
        <v>0.95</v>
      </c>
      <c r="F253" s="62" t="s">
        <v>597</v>
      </c>
      <c r="G253" s="62">
        <v>67</v>
      </c>
      <c r="H253" s="80" t="s">
        <v>194</v>
      </c>
      <c r="I253" s="202">
        <v>84</v>
      </c>
      <c r="J253" s="391" t="s">
        <v>800</v>
      </c>
      <c r="K253" s="202" t="e">
        <v>#N/A</v>
      </c>
      <c r="L253" s="202" t="e">
        <v>#N/A</v>
      </c>
      <c r="M253" s="63" t="e">
        <v>#N/A</v>
      </c>
      <c r="N253" s="91" t="s">
        <v>162</v>
      </c>
      <c r="O253" s="91" t="s">
        <v>310</v>
      </c>
      <c r="P253" s="217" t="s">
        <v>14</v>
      </c>
      <c r="Q253" s="218" t="s">
        <v>164</v>
      </c>
      <c r="R253" s="81" t="s">
        <v>31</v>
      </c>
      <c r="T253" s="187"/>
      <c r="U253" s="186">
        <v>9900</v>
      </c>
      <c r="V253" s="186">
        <f t="shared" si="59"/>
        <v>10890</v>
      </c>
      <c r="W253" s="186">
        <f t="shared" si="60"/>
        <v>14155</v>
      </c>
      <c r="X253" s="186">
        <f t="shared" si="61"/>
        <v>15570</v>
      </c>
      <c r="Y253" s="186"/>
      <c r="Z253" s="186"/>
      <c r="AA253" s="187"/>
      <c r="AB253" s="187">
        <v>2129</v>
      </c>
      <c r="AC253" s="187"/>
      <c r="AD253" s="187"/>
    </row>
    <row r="254" spans="1:30" s="64" customFormat="1" ht="15">
      <c r="A254" s="61" t="s">
        <v>586</v>
      </c>
      <c r="B254" s="62">
        <v>186</v>
      </c>
      <c r="C254" s="62">
        <f t="shared" si="63"/>
        <v>28830</v>
      </c>
      <c r="D254" s="63" t="s">
        <v>20</v>
      </c>
      <c r="E254" s="62">
        <v>0.95</v>
      </c>
      <c r="F254" s="62" t="s">
        <v>597</v>
      </c>
      <c r="G254" s="62">
        <v>67</v>
      </c>
      <c r="H254" s="80" t="s">
        <v>194</v>
      </c>
      <c r="I254" s="202">
        <v>84</v>
      </c>
      <c r="J254" s="391" t="s">
        <v>801</v>
      </c>
      <c r="K254" s="202" t="e">
        <v>#N/A</v>
      </c>
      <c r="L254" s="202" t="e">
        <v>#N/A</v>
      </c>
      <c r="M254" s="63" t="e">
        <v>#N/A</v>
      </c>
      <c r="N254" s="91" t="s">
        <v>162</v>
      </c>
      <c r="O254" s="91" t="s">
        <v>310</v>
      </c>
      <c r="P254" s="217" t="s">
        <v>14</v>
      </c>
      <c r="Q254" s="218" t="s">
        <v>164</v>
      </c>
      <c r="R254" s="81" t="s">
        <v>31</v>
      </c>
      <c r="T254" s="187"/>
      <c r="U254" s="186">
        <v>9900</v>
      </c>
      <c r="V254" s="186">
        <f t="shared" si="59"/>
        <v>10890</v>
      </c>
      <c r="W254" s="186">
        <f t="shared" si="60"/>
        <v>14155</v>
      </c>
      <c r="X254" s="186">
        <f t="shared" si="61"/>
        <v>15570</v>
      </c>
      <c r="Y254" s="186"/>
      <c r="Z254" s="186"/>
      <c r="AA254" s="187"/>
      <c r="AB254" s="187">
        <v>2130</v>
      </c>
      <c r="AC254" s="187"/>
      <c r="AD254" s="187"/>
    </row>
    <row r="255" spans="1:30" s="64" customFormat="1" ht="15">
      <c r="A255" s="61" t="s">
        <v>577</v>
      </c>
      <c r="B255" s="62">
        <v>375</v>
      </c>
      <c r="C255" s="62">
        <f t="shared" si="63"/>
        <v>58125</v>
      </c>
      <c r="D255" s="63" t="s">
        <v>20</v>
      </c>
      <c r="E255" s="62">
        <v>0.95</v>
      </c>
      <c r="F255" s="62" t="s">
        <v>591</v>
      </c>
      <c r="G255" s="62">
        <v>67</v>
      </c>
      <c r="H255" s="80" t="s">
        <v>194</v>
      </c>
      <c r="I255" s="202">
        <v>168</v>
      </c>
      <c r="J255" s="391" t="s">
        <v>802</v>
      </c>
      <c r="K255" s="202" t="e">
        <v>#N/A</v>
      </c>
      <c r="L255" s="202" t="e">
        <v>#N/A</v>
      </c>
      <c r="M255" s="63" t="e">
        <v>#N/A</v>
      </c>
      <c r="N255" s="91" t="s">
        <v>162</v>
      </c>
      <c r="O255" s="91" t="s">
        <v>310</v>
      </c>
      <c r="P255" s="217" t="s">
        <v>14</v>
      </c>
      <c r="Q255" s="218" t="s">
        <v>164</v>
      </c>
      <c r="R255" s="81" t="s">
        <v>31</v>
      </c>
      <c r="T255" s="187"/>
      <c r="U255" s="186">
        <v>16500</v>
      </c>
      <c r="V255" s="186">
        <f t="shared" si="59"/>
        <v>18150</v>
      </c>
      <c r="W255" s="186">
        <f t="shared" si="60"/>
        <v>23595</v>
      </c>
      <c r="X255" s="186">
        <f t="shared" si="61"/>
        <v>25955</v>
      </c>
      <c r="Y255" s="186"/>
      <c r="Z255" s="186"/>
      <c r="AA255" s="187"/>
      <c r="AB255" s="187">
        <v>2131</v>
      </c>
      <c r="AC255" s="187"/>
      <c r="AD255" s="187"/>
    </row>
    <row r="256" spans="1:30" s="64" customFormat="1" ht="15">
      <c r="A256" s="61" t="s">
        <v>583</v>
      </c>
      <c r="B256" s="62">
        <v>375</v>
      </c>
      <c r="C256" s="62">
        <f t="shared" si="63"/>
        <v>58125</v>
      </c>
      <c r="D256" s="63" t="s">
        <v>20</v>
      </c>
      <c r="E256" s="62">
        <v>0.95</v>
      </c>
      <c r="F256" s="62" t="s">
        <v>591</v>
      </c>
      <c r="G256" s="62">
        <v>67</v>
      </c>
      <c r="H256" s="80" t="s">
        <v>194</v>
      </c>
      <c r="I256" s="202">
        <v>168</v>
      </c>
      <c r="J256" s="391" t="s">
        <v>803</v>
      </c>
      <c r="K256" s="202" t="e">
        <v>#N/A</v>
      </c>
      <c r="L256" s="202" t="e">
        <v>#N/A</v>
      </c>
      <c r="M256" s="63" t="e">
        <v>#N/A</v>
      </c>
      <c r="N256" s="91" t="s">
        <v>162</v>
      </c>
      <c r="O256" s="91" t="s">
        <v>310</v>
      </c>
      <c r="P256" s="217" t="s">
        <v>14</v>
      </c>
      <c r="Q256" s="218" t="s">
        <v>164</v>
      </c>
      <c r="R256" s="81" t="s">
        <v>31</v>
      </c>
      <c r="T256" s="187"/>
      <c r="U256" s="186">
        <v>16500</v>
      </c>
      <c r="V256" s="186">
        <f t="shared" si="59"/>
        <v>18150</v>
      </c>
      <c r="W256" s="186">
        <f t="shared" si="60"/>
        <v>23595</v>
      </c>
      <c r="X256" s="186">
        <f t="shared" si="61"/>
        <v>25955</v>
      </c>
      <c r="Y256" s="186"/>
      <c r="Z256" s="186"/>
      <c r="AA256" s="187"/>
      <c r="AB256" s="187">
        <v>2132</v>
      </c>
      <c r="AC256" s="187"/>
      <c r="AD256" s="187"/>
    </row>
    <row r="257" spans="1:30" s="64" customFormat="1" ht="15">
      <c r="A257" s="61" t="s">
        <v>579</v>
      </c>
      <c r="B257" s="62">
        <v>375</v>
      </c>
      <c r="C257" s="62">
        <f t="shared" si="63"/>
        <v>58125</v>
      </c>
      <c r="D257" s="63" t="s">
        <v>20</v>
      </c>
      <c r="E257" s="62">
        <v>0.95</v>
      </c>
      <c r="F257" s="62" t="s">
        <v>596</v>
      </c>
      <c r="G257" s="62">
        <v>67</v>
      </c>
      <c r="H257" s="80" t="s">
        <v>194</v>
      </c>
      <c r="I257" s="202">
        <v>168</v>
      </c>
      <c r="J257" s="391" t="s">
        <v>802</v>
      </c>
      <c r="K257" s="202" t="e">
        <v>#N/A</v>
      </c>
      <c r="L257" s="202" t="e">
        <v>#N/A</v>
      </c>
      <c r="M257" s="63" t="e">
        <v>#N/A</v>
      </c>
      <c r="N257" s="91" t="s">
        <v>162</v>
      </c>
      <c r="O257" s="91" t="s">
        <v>310</v>
      </c>
      <c r="P257" s="217" t="s">
        <v>14</v>
      </c>
      <c r="Q257" s="218" t="s">
        <v>164</v>
      </c>
      <c r="R257" s="81" t="s">
        <v>31</v>
      </c>
      <c r="T257" s="187"/>
      <c r="U257" s="186">
        <v>16500</v>
      </c>
      <c r="V257" s="186">
        <f t="shared" si="59"/>
        <v>18150</v>
      </c>
      <c r="W257" s="186">
        <f t="shared" si="60"/>
        <v>23595</v>
      </c>
      <c r="X257" s="186">
        <f t="shared" si="61"/>
        <v>25955</v>
      </c>
      <c r="Y257" s="186"/>
      <c r="Z257" s="186"/>
      <c r="AA257" s="187"/>
      <c r="AB257" s="187">
        <v>2133</v>
      </c>
      <c r="AC257" s="187"/>
      <c r="AD257" s="187"/>
    </row>
    <row r="258" spans="1:30" s="64" customFormat="1" ht="15">
      <c r="A258" s="61" t="s">
        <v>585</v>
      </c>
      <c r="B258" s="62">
        <v>375</v>
      </c>
      <c r="C258" s="62">
        <f t="shared" si="63"/>
        <v>58125</v>
      </c>
      <c r="D258" s="63" t="s">
        <v>20</v>
      </c>
      <c r="E258" s="62">
        <v>0.95</v>
      </c>
      <c r="F258" s="62" t="s">
        <v>596</v>
      </c>
      <c r="G258" s="62">
        <v>67</v>
      </c>
      <c r="H258" s="80" t="s">
        <v>194</v>
      </c>
      <c r="I258" s="202">
        <v>168</v>
      </c>
      <c r="J258" s="391" t="s">
        <v>803</v>
      </c>
      <c r="K258" s="202" t="e">
        <v>#N/A</v>
      </c>
      <c r="L258" s="202" t="e">
        <v>#N/A</v>
      </c>
      <c r="M258" s="63" t="e">
        <v>#N/A</v>
      </c>
      <c r="N258" s="91" t="s">
        <v>162</v>
      </c>
      <c r="O258" s="91" t="s">
        <v>310</v>
      </c>
      <c r="P258" s="217" t="s">
        <v>14</v>
      </c>
      <c r="Q258" s="218" t="s">
        <v>164</v>
      </c>
      <c r="R258" s="81" t="s">
        <v>31</v>
      </c>
      <c r="T258" s="187"/>
      <c r="U258" s="186">
        <v>16500</v>
      </c>
      <c r="V258" s="186">
        <f t="shared" si="59"/>
        <v>18150</v>
      </c>
      <c r="W258" s="186">
        <f t="shared" si="60"/>
        <v>23595</v>
      </c>
      <c r="X258" s="186">
        <f t="shared" si="61"/>
        <v>25955</v>
      </c>
      <c r="Y258" s="186"/>
      <c r="Z258" s="186"/>
      <c r="AA258" s="187"/>
      <c r="AB258" s="187">
        <v>2134</v>
      </c>
      <c r="AC258" s="187"/>
      <c r="AD258" s="187"/>
    </row>
    <row r="259" spans="1:30" s="64" customFormat="1" ht="15">
      <c r="A259" s="61" t="s">
        <v>581</v>
      </c>
      <c r="B259" s="62">
        <v>375</v>
      </c>
      <c r="C259" s="62">
        <f t="shared" si="63"/>
        <v>58125</v>
      </c>
      <c r="D259" s="63" t="s">
        <v>20</v>
      </c>
      <c r="E259" s="62">
        <v>0.95</v>
      </c>
      <c r="F259" s="62" t="s">
        <v>597</v>
      </c>
      <c r="G259" s="62">
        <v>67</v>
      </c>
      <c r="H259" s="80" t="s">
        <v>194</v>
      </c>
      <c r="I259" s="202">
        <v>168</v>
      </c>
      <c r="J259" s="391" t="s">
        <v>802</v>
      </c>
      <c r="K259" s="202" t="e">
        <v>#N/A</v>
      </c>
      <c r="L259" s="202" t="e">
        <v>#N/A</v>
      </c>
      <c r="M259" s="63" t="e">
        <v>#N/A</v>
      </c>
      <c r="N259" s="91" t="s">
        <v>162</v>
      </c>
      <c r="O259" s="91" t="s">
        <v>310</v>
      </c>
      <c r="P259" s="217" t="s">
        <v>14</v>
      </c>
      <c r="Q259" s="218" t="s">
        <v>164</v>
      </c>
      <c r="R259" s="81" t="s">
        <v>31</v>
      </c>
      <c r="T259" s="187"/>
      <c r="U259" s="186">
        <v>16500</v>
      </c>
      <c r="V259" s="186">
        <f t="shared" si="59"/>
        <v>18150</v>
      </c>
      <c r="W259" s="186">
        <f t="shared" si="60"/>
        <v>23595</v>
      </c>
      <c r="X259" s="186">
        <f t="shared" si="61"/>
        <v>25955</v>
      </c>
      <c r="Y259" s="186"/>
      <c r="Z259" s="186"/>
      <c r="AA259" s="187"/>
      <c r="AB259" s="187">
        <v>2135</v>
      </c>
      <c r="AC259" s="187"/>
      <c r="AD259" s="187"/>
    </row>
    <row r="260" spans="1:30" s="64" customFormat="1" ht="15">
      <c r="A260" s="61" t="s">
        <v>587</v>
      </c>
      <c r="B260" s="62">
        <v>375</v>
      </c>
      <c r="C260" s="62">
        <f t="shared" si="63"/>
        <v>58125</v>
      </c>
      <c r="D260" s="63" t="s">
        <v>20</v>
      </c>
      <c r="E260" s="62">
        <v>0.95</v>
      </c>
      <c r="F260" s="62" t="s">
        <v>597</v>
      </c>
      <c r="G260" s="62">
        <v>67</v>
      </c>
      <c r="H260" s="80" t="s">
        <v>194</v>
      </c>
      <c r="I260" s="202">
        <v>168</v>
      </c>
      <c r="J260" s="391" t="s">
        <v>803</v>
      </c>
      <c r="K260" s="202" t="e">
        <v>#N/A</v>
      </c>
      <c r="L260" s="202" t="e">
        <v>#N/A</v>
      </c>
      <c r="M260" s="63" t="e">
        <v>#N/A</v>
      </c>
      <c r="N260" s="91" t="s">
        <v>162</v>
      </c>
      <c r="O260" s="91" t="s">
        <v>310</v>
      </c>
      <c r="P260" s="217" t="s">
        <v>14</v>
      </c>
      <c r="Q260" s="218" t="s">
        <v>164</v>
      </c>
      <c r="R260" s="81" t="s">
        <v>31</v>
      </c>
      <c r="T260" s="187"/>
      <c r="U260" s="186">
        <v>16500</v>
      </c>
      <c r="V260" s="186">
        <f t="shared" si="59"/>
        <v>18150</v>
      </c>
      <c r="W260" s="186">
        <f t="shared" si="60"/>
        <v>23595</v>
      </c>
      <c r="X260" s="186">
        <f t="shared" si="61"/>
        <v>25955</v>
      </c>
      <c r="Y260" s="186"/>
      <c r="Z260" s="186"/>
      <c r="AA260" s="187"/>
      <c r="AB260" s="187">
        <v>2136</v>
      </c>
      <c r="AC260" s="187"/>
      <c r="AD260" s="187"/>
    </row>
    <row r="261" spans="1:30" s="329" customFormat="1">
      <c r="A261" s="61" t="s">
        <v>321</v>
      </c>
      <c r="B261" s="62">
        <v>115</v>
      </c>
      <c r="C261" s="62">
        <f t="shared" si="62"/>
        <v>18975</v>
      </c>
      <c r="D261" s="63" t="s">
        <v>20</v>
      </c>
      <c r="E261" s="62">
        <v>0.95</v>
      </c>
      <c r="F261" s="62" t="s">
        <v>590</v>
      </c>
      <c r="G261" s="62">
        <v>67</v>
      </c>
      <c r="H261" s="80" t="s">
        <v>194</v>
      </c>
      <c r="I261" s="202">
        <v>48</v>
      </c>
      <c r="J261" s="391" t="s">
        <v>804</v>
      </c>
      <c r="K261" s="317" t="s">
        <v>493</v>
      </c>
      <c r="L261" s="202">
        <v>3050</v>
      </c>
      <c r="M261" s="63">
        <v>3300</v>
      </c>
      <c r="N261" s="91" t="s">
        <v>162</v>
      </c>
      <c r="O261" s="91" t="s">
        <v>310</v>
      </c>
      <c r="P261" s="217" t="s">
        <v>14</v>
      </c>
      <c r="Q261" s="218" t="s">
        <v>319</v>
      </c>
      <c r="R261" s="81" t="s">
        <v>31</v>
      </c>
      <c r="S261" s="64"/>
      <c r="T261" s="187"/>
      <c r="U261" s="186">
        <v>5800</v>
      </c>
      <c r="V261" s="186">
        <f t="shared" si="59"/>
        <v>6380</v>
      </c>
      <c r="W261" s="186">
        <f t="shared" si="60"/>
        <v>8295</v>
      </c>
      <c r="X261" s="186">
        <f t="shared" si="61"/>
        <v>9125</v>
      </c>
      <c r="Y261" s="186"/>
      <c r="Z261" s="186"/>
      <c r="AA261" s="187"/>
      <c r="AB261" s="187">
        <v>2073</v>
      </c>
      <c r="AC261" s="64"/>
      <c r="AD261" s="251"/>
    </row>
    <row r="262" spans="1:30" s="329" customFormat="1" ht="15">
      <c r="A262" s="61" t="s">
        <v>240</v>
      </c>
      <c r="B262" s="62">
        <v>145</v>
      </c>
      <c r="C262" s="62">
        <f t="shared" si="62"/>
        <v>23925</v>
      </c>
      <c r="D262" s="63" t="s">
        <v>20</v>
      </c>
      <c r="E262" s="62">
        <v>0.95</v>
      </c>
      <c r="F262" s="62" t="s">
        <v>590</v>
      </c>
      <c r="G262" s="62">
        <v>67</v>
      </c>
      <c r="H262" s="61" t="s">
        <v>194</v>
      </c>
      <c r="I262" s="202">
        <v>60</v>
      </c>
      <c r="J262" s="391" t="s">
        <v>805</v>
      </c>
      <c r="K262" s="317" t="s">
        <v>493</v>
      </c>
      <c r="L262" s="202">
        <v>3700</v>
      </c>
      <c r="M262" s="63">
        <v>4000</v>
      </c>
      <c r="N262" s="81" t="s">
        <v>162</v>
      </c>
      <c r="O262" s="81" t="s">
        <v>310</v>
      </c>
      <c r="P262" s="217" t="s">
        <v>14</v>
      </c>
      <c r="Q262" s="81" t="s">
        <v>164</v>
      </c>
      <c r="R262" s="81" t="s">
        <v>31</v>
      </c>
      <c r="S262" s="64"/>
      <c r="T262" s="187"/>
      <c r="U262" s="186">
        <v>8000</v>
      </c>
      <c r="V262" s="186">
        <f t="shared" si="59"/>
        <v>8800</v>
      </c>
      <c r="W262" s="186">
        <f t="shared" si="60"/>
        <v>11440</v>
      </c>
      <c r="X262" s="186">
        <f t="shared" si="61"/>
        <v>12585</v>
      </c>
      <c r="Y262" s="186"/>
      <c r="Z262" s="186"/>
      <c r="AA262" s="187"/>
      <c r="AB262" s="187">
        <v>2074</v>
      </c>
      <c r="AC262" s="64"/>
      <c r="AD262" s="251"/>
    </row>
    <row r="263" spans="1:30" s="329" customFormat="1">
      <c r="A263" s="65" t="s">
        <v>320</v>
      </c>
      <c r="B263" s="62">
        <v>395</v>
      </c>
      <c r="C263" s="62">
        <f t="shared" si="62"/>
        <v>65175</v>
      </c>
      <c r="D263" s="63" t="s">
        <v>20</v>
      </c>
      <c r="E263" s="62">
        <v>0.95</v>
      </c>
      <c r="F263" s="62" t="s">
        <v>589</v>
      </c>
      <c r="G263" s="62">
        <v>67</v>
      </c>
      <c r="H263" s="61" t="s">
        <v>194</v>
      </c>
      <c r="I263" s="202">
        <v>180</v>
      </c>
      <c r="J263" s="391" t="s">
        <v>806</v>
      </c>
      <c r="K263" s="317" t="e">
        <v>#N/A</v>
      </c>
      <c r="L263" s="202" t="e">
        <v>#N/A</v>
      </c>
      <c r="M263" s="63" t="e">
        <v>#N/A</v>
      </c>
      <c r="N263" s="81" t="s">
        <v>162</v>
      </c>
      <c r="O263" s="81" t="s">
        <v>310</v>
      </c>
      <c r="P263" s="217" t="s">
        <v>14</v>
      </c>
      <c r="Q263" s="81" t="s">
        <v>319</v>
      </c>
      <c r="R263" s="81" t="s">
        <v>31</v>
      </c>
      <c r="S263" s="64"/>
      <c r="T263" s="187"/>
      <c r="U263" s="186">
        <v>24750</v>
      </c>
      <c r="V263" s="186">
        <f>ROUND(((U263*1.1)/5),0)*5</f>
        <v>27225</v>
      </c>
      <c r="W263" s="186">
        <f>ROUND(((V263*1.3)/5),0)*5</f>
        <v>35395</v>
      </c>
      <c r="X263" s="186">
        <f>ROUND(((W263*1.1)/5),0)*5</f>
        <v>38935</v>
      </c>
      <c r="Y263" s="186"/>
      <c r="Z263" s="186"/>
      <c r="AA263" s="187"/>
      <c r="AB263" s="187">
        <v>2075</v>
      </c>
      <c r="AC263" s="64"/>
      <c r="AD263" s="251"/>
    </row>
    <row r="264" spans="1:30" s="329" customFormat="1">
      <c r="A264" s="65"/>
      <c r="B264" s="62"/>
      <c r="C264" s="62"/>
      <c r="D264" s="63"/>
      <c r="E264" s="62"/>
      <c r="F264" s="62"/>
      <c r="G264" s="62"/>
      <c r="H264" s="61"/>
      <c r="I264" s="202"/>
      <c r="J264" s="65"/>
      <c r="K264" s="202"/>
      <c r="L264" s="202"/>
      <c r="M264" s="62"/>
      <c r="N264" s="81"/>
      <c r="O264" s="81"/>
      <c r="P264" s="217"/>
      <c r="Q264" s="81"/>
      <c r="R264" s="81"/>
      <c r="S264" s="64"/>
      <c r="T264" s="187"/>
      <c r="U264" s="272"/>
      <c r="V264" s="186"/>
      <c r="W264" s="186"/>
      <c r="X264" s="186"/>
      <c r="Y264" s="272"/>
      <c r="Z264" s="272"/>
      <c r="AA264" s="81"/>
      <c r="AB264" s="335"/>
      <c r="AC264" s="64"/>
      <c r="AD264" s="251"/>
    </row>
    <row r="265" spans="1:30" s="329" customFormat="1" ht="15">
      <c r="A265" s="323" t="s">
        <v>847</v>
      </c>
      <c r="B265" s="324">
        <v>48</v>
      </c>
      <c r="C265" s="324">
        <v>6240</v>
      </c>
      <c r="D265" s="325" t="s">
        <v>848</v>
      </c>
      <c r="E265" s="324">
        <v>0.95</v>
      </c>
      <c r="F265" s="326" t="s">
        <v>849</v>
      </c>
      <c r="G265" s="324">
        <v>67</v>
      </c>
      <c r="H265" s="327" t="s">
        <v>194</v>
      </c>
      <c r="I265" s="326">
        <v>12</v>
      </c>
      <c r="J265" s="323" t="s">
        <v>861</v>
      </c>
      <c r="K265" s="324" t="e">
        <v>#N/A</v>
      </c>
      <c r="L265" s="324">
        <v>1150</v>
      </c>
      <c r="M265" s="324" t="e">
        <v>#N/A</v>
      </c>
      <c r="N265" s="328" t="s">
        <v>162</v>
      </c>
      <c r="O265" s="328" t="s">
        <v>310</v>
      </c>
      <c r="P265" s="328" t="s">
        <v>14</v>
      </c>
      <c r="Q265" s="447" t="s">
        <v>15</v>
      </c>
      <c r="R265" s="448" t="s">
        <v>309</v>
      </c>
      <c r="T265" s="251"/>
      <c r="U265" s="186">
        <v>2000</v>
      </c>
      <c r="V265" s="186">
        <f t="shared" ref="V265:V269" si="64">ROUND(((U265*1.1)/5),0)*5</f>
        <v>2200</v>
      </c>
      <c r="W265" s="186">
        <f t="shared" ref="W265:W269" si="65">ROUND(((V265*1.3)/5),0)*5</f>
        <v>2860</v>
      </c>
      <c r="X265" s="186">
        <f t="shared" ref="X265:X269" si="66">ROUND(((W265*1.1)/5),0)*5</f>
        <v>3145</v>
      </c>
      <c r="Y265" s="445"/>
      <c r="Z265" s="445"/>
      <c r="AA265" s="328"/>
      <c r="AB265" s="446">
        <v>4107</v>
      </c>
      <c r="AD265" s="251"/>
    </row>
    <row r="266" spans="1:30" s="329" customFormat="1" ht="15">
      <c r="A266" s="323" t="s">
        <v>850</v>
      </c>
      <c r="B266" s="324">
        <v>48</v>
      </c>
      <c r="C266" s="324">
        <v>6240</v>
      </c>
      <c r="D266" s="325" t="s">
        <v>848</v>
      </c>
      <c r="E266" s="324">
        <v>0.95</v>
      </c>
      <c r="F266" s="326" t="s">
        <v>849</v>
      </c>
      <c r="G266" s="324">
        <v>67</v>
      </c>
      <c r="H266" s="327" t="s">
        <v>194</v>
      </c>
      <c r="I266" s="326">
        <v>12</v>
      </c>
      <c r="J266" s="323" t="s">
        <v>862</v>
      </c>
      <c r="K266" s="324" t="e">
        <v>#N/A</v>
      </c>
      <c r="L266" s="324">
        <v>1200</v>
      </c>
      <c r="M266" s="324" t="e">
        <v>#N/A</v>
      </c>
      <c r="N266" s="328" t="s">
        <v>162</v>
      </c>
      <c r="O266" s="328" t="s">
        <v>310</v>
      </c>
      <c r="P266" s="328" t="s">
        <v>14</v>
      </c>
      <c r="Q266" s="447" t="s">
        <v>15</v>
      </c>
      <c r="R266" s="448" t="s">
        <v>309</v>
      </c>
      <c r="T266" s="251"/>
      <c r="U266" s="186">
        <v>2000</v>
      </c>
      <c r="V266" s="186">
        <f t="shared" si="64"/>
        <v>2200</v>
      </c>
      <c r="W266" s="186">
        <f t="shared" si="65"/>
        <v>2860</v>
      </c>
      <c r="X266" s="186">
        <f t="shared" si="66"/>
        <v>3145</v>
      </c>
      <c r="Y266" s="445"/>
      <c r="Z266" s="445"/>
      <c r="AA266" s="328"/>
      <c r="AB266" s="446">
        <v>4108</v>
      </c>
      <c r="AD266" s="251"/>
    </row>
    <row r="267" spans="1:30" s="329" customFormat="1" ht="15">
      <c r="A267" s="323" t="s">
        <v>851</v>
      </c>
      <c r="B267" s="324">
        <v>96</v>
      </c>
      <c r="C267" s="324">
        <v>12500</v>
      </c>
      <c r="D267" s="325" t="s">
        <v>848</v>
      </c>
      <c r="E267" s="324">
        <v>0.95</v>
      </c>
      <c r="F267" s="326" t="s">
        <v>849</v>
      </c>
      <c r="G267" s="324">
        <v>67</v>
      </c>
      <c r="H267" s="327" t="s">
        <v>194</v>
      </c>
      <c r="I267" s="326">
        <v>24</v>
      </c>
      <c r="J267" s="323" t="s">
        <v>863</v>
      </c>
      <c r="K267" s="324" t="e">
        <v>#N/A</v>
      </c>
      <c r="L267" s="324">
        <v>2150</v>
      </c>
      <c r="M267" s="324" t="e">
        <v>#N/A</v>
      </c>
      <c r="N267" s="328" t="s">
        <v>162</v>
      </c>
      <c r="O267" s="328" t="s">
        <v>310</v>
      </c>
      <c r="P267" s="328" t="s">
        <v>14</v>
      </c>
      <c r="Q267" s="447" t="s">
        <v>15</v>
      </c>
      <c r="R267" s="448" t="s">
        <v>309</v>
      </c>
      <c r="T267" s="251"/>
      <c r="U267" s="186">
        <v>4000</v>
      </c>
      <c r="V267" s="186">
        <f t="shared" si="64"/>
        <v>4400</v>
      </c>
      <c r="W267" s="186">
        <f t="shared" si="65"/>
        <v>5720</v>
      </c>
      <c r="X267" s="186">
        <f t="shared" si="66"/>
        <v>6290</v>
      </c>
      <c r="Y267" s="445"/>
      <c r="Z267" s="445"/>
      <c r="AA267" s="328"/>
      <c r="AB267" s="446">
        <v>4109</v>
      </c>
      <c r="AD267" s="251"/>
    </row>
    <row r="268" spans="1:30" s="329" customFormat="1" ht="15">
      <c r="A268" s="323" t="s">
        <v>852</v>
      </c>
      <c r="B268" s="324">
        <v>96</v>
      </c>
      <c r="C268" s="324">
        <v>12500</v>
      </c>
      <c r="D268" s="325" t="s">
        <v>848</v>
      </c>
      <c r="E268" s="324">
        <v>0.95</v>
      </c>
      <c r="F268" s="326" t="s">
        <v>849</v>
      </c>
      <c r="G268" s="324">
        <v>67</v>
      </c>
      <c r="H268" s="327" t="s">
        <v>194</v>
      </c>
      <c r="I268" s="326">
        <v>24</v>
      </c>
      <c r="J268" s="323" t="s">
        <v>864</v>
      </c>
      <c r="K268" s="324" t="e">
        <v>#N/A</v>
      </c>
      <c r="L268" s="324">
        <v>2200</v>
      </c>
      <c r="M268" s="324" t="e">
        <v>#N/A</v>
      </c>
      <c r="N268" s="328" t="s">
        <v>162</v>
      </c>
      <c r="O268" s="328" t="s">
        <v>310</v>
      </c>
      <c r="P268" s="328" t="s">
        <v>14</v>
      </c>
      <c r="Q268" s="447" t="s">
        <v>15</v>
      </c>
      <c r="R268" s="448" t="s">
        <v>309</v>
      </c>
      <c r="T268" s="251"/>
      <c r="U268" s="186">
        <v>4000</v>
      </c>
      <c r="V268" s="186">
        <f t="shared" si="64"/>
        <v>4400</v>
      </c>
      <c r="W268" s="186">
        <f t="shared" si="65"/>
        <v>5720</v>
      </c>
      <c r="X268" s="186">
        <f t="shared" si="66"/>
        <v>6290</v>
      </c>
      <c r="Y268" s="445"/>
      <c r="Z268" s="445"/>
      <c r="AA268" s="328"/>
      <c r="AB268" s="446">
        <v>4110</v>
      </c>
      <c r="AD268" s="251"/>
    </row>
    <row r="269" spans="1:30" s="329" customFormat="1" ht="15">
      <c r="A269" s="323" t="s">
        <v>853</v>
      </c>
      <c r="B269" s="324">
        <v>144</v>
      </c>
      <c r="C269" s="324">
        <v>18720</v>
      </c>
      <c r="D269" s="325" t="s">
        <v>848</v>
      </c>
      <c r="E269" s="324">
        <v>0.95</v>
      </c>
      <c r="F269" s="326" t="s">
        <v>849</v>
      </c>
      <c r="G269" s="324">
        <v>67</v>
      </c>
      <c r="H269" s="327" t="s">
        <v>194</v>
      </c>
      <c r="I269" s="326">
        <v>36</v>
      </c>
      <c r="J269" s="323" t="s">
        <v>865</v>
      </c>
      <c r="K269" s="324" t="e">
        <v>#N/A</v>
      </c>
      <c r="L269" s="324">
        <v>3250</v>
      </c>
      <c r="M269" s="324" t="e">
        <v>#N/A</v>
      </c>
      <c r="N269" s="328" t="s">
        <v>162</v>
      </c>
      <c r="O269" s="328" t="s">
        <v>310</v>
      </c>
      <c r="P269" s="328" t="s">
        <v>14</v>
      </c>
      <c r="Q269" s="447" t="s">
        <v>15</v>
      </c>
      <c r="R269" s="448" t="s">
        <v>309</v>
      </c>
      <c r="T269" s="251"/>
      <c r="U269" s="186">
        <v>6000</v>
      </c>
      <c r="V269" s="186">
        <f t="shared" si="64"/>
        <v>6600</v>
      </c>
      <c r="W269" s="186">
        <f t="shared" si="65"/>
        <v>8580</v>
      </c>
      <c r="X269" s="186">
        <f t="shared" si="66"/>
        <v>9440</v>
      </c>
      <c r="Y269" s="445"/>
      <c r="Z269" s="445"/>
      <c r="AA269" s="328"/>
      <c r="AB269" s="446">
        <v>4111</v>
      </c>
      <c r="AD269" s="251"/>
    </row>
    <row r="270" spans="1:30" s="329" customFormat="1" ht="15">
      <c r="A270" s="323" t="s">
        <v>854</v>
      </c>
      <c r="B270" s="324">
        <v>144</v>
      </c>
      <c r="C270" s="324">
        <v>18720</v>
      </c>
      <c r="D270" s="325" t="s">
        <v>848</v>
      </c>
      <c r="E270" s="324">
        <v>0.95</v>
      </c>
      <c r="F270" s="326" t="s">
        <v>849</v>
      </c>
      <c r="G270" s="324">
        <v>67</v>
      </c>
      <c r="H270" s="327" t="s">
        <v>194</v>
      </c>
      <c r="I270" s="326">
        <v>36</v>
      </c>
      <c r="J270" s="323" t="s">
        <v>866</v>
      </c>
      <c r="K270" s="324" t="e">
        <v>#N/A</v>
      </c>
      <c r="L270" s="324">
        <v>3350</v>
      </c>
      <c r="M270" s="324" t="e">
        <v>#N/A</v>
      </c>
      <c r="N270" s="328" t="s">
        <v>162</v>
      </c>
      <c r="O270" s="328" t="s">
        <v>310</v>
      </c>
      <c r="P270" s="328" t="s">
        <v>14</v>
      </c>
      <c r="Q270" s="447" t="s">
        <v>15</v>
      </c>
      <c r="R270" s="448" t="s">
        <v>309</v>
      </c>
      <c r="T270" s="251"/>
      <c r="U270" s="186">
        <v>6000</v>
      </c>
      <c r="V270" s="186">
        <f>ROUND(((U270*1.1)/5),0)*5</f>
        <v>6600</v>
      </c>
      <c r="W270" s="186">
        <f>ROUND(((V270*1.3)/5),0)*5</f>
        <v>8580</v>
      </c>
      <c r="X270" s="186">
        <f>ROUND(((W270*1.1)/5),0)*5</f>
        <v>9440</v>
      </c>
      <c r="Y270" s="445"/>
      <c r="Z270" s="445"/>
      <c r="AA270" s="328"/>
      <c r="AB270" s="446">
        <v>4112</v>
      </c>
      <c r="AD270" s="251"/>
    </row>
    <row r="271" spans="1:30" s="329" customFormat="1">
      <c r="A271" s="65"/>
      <c r="B271" s="62"/>
      <c r="C271" s="62"/>
      <c r="D271" s="63"/>
      <c r="E271" s="62"/>
      <c r="F271" s="62"/>
      <c r="G271" s="62"/>
      <c r="H271" s="61"/>
      <c r="I271" s="202"/>
      <c r="J271" s="65"/>
      <c r="K271" s="202"/>
      <c r="L271" s="202"/>
      <c r="M271" s="62"/>
      <c r="N271" s="81"/>
      <c r="O271" s="81"/>
      <c r="P271" s="217"/>
      <c r="Q271" s="81"/>
      <c r="R271" s="81"/>
      <c r="S271" s="64"/>
      <c r="T271" s="187"/>
      <c r="U271" s="272"/>
      <c r="V271" s="186"/>
      <c r="W271" s="186"/>
      <c r="X271" s="186"/>
      <c r="Y271" s="272"/>
      <c r="Z271" s="272"/>
      <c r="AA271" s="81"/>
      <c r="AB271" s="335"/>
      <c r="AD271" s="251"/>
    </row>
    <row r="272" spans="1:30" s="329" customFormat="1" ht="15">
      <c r="A272" s="323" t="s">
        <v>884</v>
      </c>
      <c r="B272" s="324">
        <v>55</v>
      </c>
      <c r="C272" s="324">
        <v>7700</v>
      </c>
      <c r="D272" s="325" t="s">
        <v>20</v>
      </c>
      <c r="E272" s="324">
        <v>0.95</v>
      </c>
      <c r="F272" s="326" t="s">
        <v>594</v>
      </c>
      <c r="G272" s="324">
        <v>67</v>
      </c>
      <c r="H272" s="327" t="s">
        <v>194</v>
      </c>
      <c r="I272" s="326">
        <v>12</v>
      </c>
      <c r="J272" s="323" t="s">
        <v>615</v>
      </c>
      <c r="K272" s="324" t="e">
        <v>#N/A</v>
      </c>
      <c r="L272" s="324">
        <v>1150</v>
      </c>
      <c r="M272" s="324" t="e">
        <v>#N/A</v>
      </c>
      <c r="N272" s="328" t="s">
        <v>162</v>
      </c>
      <c r="O272" s="328" t="s">
        <v>310</v>
      </c>
      <c r="P272" s="328" t="s">
        <v>14</v>
      </c>
      <c r="Q272" s="447" t="s">
        <v>15</v>
      </c>
      <c r="R272" s="448" t="s">
        <v>309</v>
      </c>
      <c r="T272" s="251"/>
      <c r="U272" s="186">
        <v>2800</v>
      </c>
      <c r="V272" s="186">
        <f t="shared" ref="V272:V276" si="67">ROUND(((U272*1.1)/5),0)*5</f>
        <v>3080</v>
      </c>
      <c r="W272" s="186">
        <f t="shared" ref="W272:W276" si="68">ROUND(((V272*1.3)/5),0)*5</f>
        <v>4005</v>
      </c>
      <c r="X272" s="186">
        <f t="shared" ref="X272:X276" si="69">ROUND(((W272*1.1)/5),0)*5</f>
        <v>4405</v>
      </c>
      <c r="Y272" s="445"/>
      <c r="Z272" s="445"/>
      <c r="AA272" s="328"/>
      <c r="AB272" s="446">
        <v>4007</v>
      </c>
      <c r="AD272" s="251"/>
    </row>
    <row r="273" spans="1:30" s="329" customFormat="1" ht="15">
      <c r="A273" s="323" t="s">
        <v>885</v>
      </c>
      <c r="B273" s="324">
        <v>55</v>
      </c>
      <c r="C273" s="324">
        <v>7700</v>
      </c>
      <c r="D273" s="325" t="s">
        <v>20</v>
      </c>
      <c r="E273" s="324">
        <v>0.95</v>
      </c>
      <c r="F273" s="326" t="s">
        <v>594</v>
      </c>
      <c r="G273" s="324">
        <v>67</v>
      </c>
      <c r="H273" s="327" t="s">
        <v>194</v>
      </c>
      <c r="I273" s="326">
        <v>12</v>
      </c>
      <c r="J273" s="323" t="s">
        <v>616</v>
      </c>
      <c r="K273" s="324" t="e">
        <v>#N/A</v>
      </c>
      <c r="L273" s="324">
        <v>1200</v>
      </c>
      <c r="M273" s="324" t="e">
        <v>#N/A</v>
      </c>
      <c r="N273" s="328" t="s">
        <v>162</v>
      </c>
      <c r="O273" s="328" t="s">
        <v>310</v>
      </c>
      <c r="P273" s="328" t="s">
        <v>14</v>
      </c>
      <c r="Q273" s="447" t="s">
        <v>15</v>
      </c>
      <c r="R273" s="448" t="s">
        <v>309</v>
      </c>
      <c r="T273" s="251"/>
      <c r="U273" s="186">
        <v>2800</v>
      </c>
      <c r="V273" s="186">
        <f t="shared" si="67"/>
        <v>3080</v>
      </c>
      <c r="W273" s="186">
        <f t="shared" si="68"/>
        <v>4005</v>
      </c>
      <c r="X273" s="186">
        <f t="shared" si="69"/>
        <v>4405</v>
      </c>
      <c r="Y273" s="445"/>
      <c r="Z273" s="445"/>
      <c r="AA273" s="328"/>
      <c r="AB273" s="446">
        <v>4008</v>
      </c>
      <c r="AD273" s="251"/>
    </row>
    <row r="274" spans="1:30" s="329" customFormat="1" ht="15">
      <c r="A274" s="323" t="s">
        <v>886</v>
      </c>
      <c r="B274" s="324">
        <v>110</v>
      </c>
      <c r="C274" s="324">
        <v>15400</v>
      </c>
      <c r="D274" s="325" t="s">
        <v>20</v>
      </c>
      <c r="E274" s="324">
        <v>0.95</v>
      </c>
      <c r="F274" s="326" t="s">
        <v>594</v>
      </c>
      <c r="G274" s="324">
        <v>67</v>
      </c>
      <c r="H274" s="327" t="s">
        <v>194</v>
      </c>
      <c r="I274" s="326">
        <v>24</v>
      </c>
      <c r="J274" s="323" t="s">
        <v>617</v>
      </c>
      <c r="K274" s="324" t="e">
        <v>#N/A</v>
      </c>
      <c r="L274" s="324">
        <v>2150</v>
      </c>
      <c r="M274" s="324" t="e">
        <v>#N/A</v>
      </c>
      <c r="N274" s="328" t="s">
        <v>162</v>
      </c>
      <c r="O274" s="328" t="s">
        <v>310</v>
      </c>
      <c r="P274" s="328" t="s">
        <v>14</v>
      </c>
      <c r="Q274" s="447" t="s">
        <v>15</v>
      </c>
      <c r="R274" s="448" t="s">
        <v>309</v>
      </c>
      <c r="T274" s="251"/>
      <c r="U274" s="186">
        <v>5600</v>
      </c>
      <c r="V274" s="186">
        <f t="shared" si="67"/>
        <v>6160</v>
      </c>
      <c r="W274" s="186">
        <f t="shared" si="68"/>
        <v>8010</v>
      </c>
      <c r="X274" s="186">
        <f t="shared" si="69"/>
        <v>8810</v>
      </c>
      <c r="Y274" s="445"/>
      <c r="Z274" s="445"/>
      <c r="AA274" s="328"/>
      <c r="AB274" s="446">
        <v>4009</v>
      </c>
      <c r="AD274" s="251"/>
    </row>
    <row r="275" spans="1:30" s="329" customFormat="1" ht="15">
      <c r="A275" s="323" t="s">
        <v>887</v>
      </c>
      <c r="B275" s="324">
        <v>110</v>
      </c>
      <c r="C275" s="324">
        <v>15400</v>
      </c>
      <c r="D275" s="325" t="s">
        <v>20</v>
      </c>
      <c r="E275" s="324">
        <v>0.95</v>
      </c>
      <c r="F275" s="326" t="s">
        <v>594</v>
      </c>
      <c r="G275" s="324">
        <v>67</v>
      </c>
      <c r="H275" s="327" t="s">
        <v>194</v>
      </c>
      <c r="I275" s="326">
        <v>24</v>
      </c>
      <c r="J275" s="323" t="s">
        <v>618</v>
      </c>
      <c r="K275" s="324" t="e">
        <v>#N/A</v>
      </c>
      <c r="L275" s="324">
        <v>2200</v>
      </c>
      <c r="M275" s="324" t="e">
        <v>#N/A</v>
      </c>
      <c r="N275" s="328" t="s">
        <v>162</v>
      </c>
      <c r="O275" s="328" t="s">
        <v>310</v>
      </c>
      <c r="P275" s="328" t="s">
        <v>14</v>
      </c>
      <c r="Q275" s="447" t="s">
        <v>15</v>
      </c>
      <c r="R275" s="448" t="s">
        <v>309</v>
      </c>
      <c r="T275" s="251"/>
      <c r="U275" s="186">
        <v>5600</v>
      </c>
      <c r="V275" s="186">
        <f t="shared" si="67"/>
        <v>6160</v>
      </c>
      <c r="W275" s="186">
        <f t="shared" si="68"/>
        <v>8010</v>
      </c>
      <c r="X275" s="186">
        <f t="shared" si="69"/>
        <v>8810</v>
      </c>
      <c r="Y275" s="445"/>
      <c r="Z275" s="445"/>
      <c r="AA275" s="328"/>
      <c r="AB275" s="446">
        <v>4010</v>
      </c>
      <c r="AD275" s="251"/>
    </row>
    <row r="276" spans="1:30" s="329" customFormat="1" ht="15">
      <c r="A276" s="323" t="s">
        <v>888</v>
      </c>
      <c r="B276" s="324">
        <v>165</v>
      </c>
      <c r="C276" s="324">
        <v>23100</v>
      </c>
      <c r="D276" s="325" t="s">
        <v>20</v>
      </c>
      <c r="E276" s="324">
        <v>0.95</v>
      </c>
      <c r="F276" s="326" t="s">
        <v>594</v>
      </c>
      <c r="G276" s="324">
        <v>67</v>
      </c>
      <c r="H276" s="327" t="s">
        <v>194</v>
      </c>
      <c r="I276" s="326">
        <v>36</v>
      </c>
      <c r="J276" s="323" t="s">
        <v>619</v>
      </c>
      <c r="K276" s="324" t="e">
        <v>#N/A</v>
      </c>
      <c r="L276" s="324">
        <v>3250</v>
      </c>
      <c r="M276" s="324" t="e">
        <v>#N/A</v>
      </c>
      <c r="N276" s="328" t="s">
        <v>162</v>
      </c>
      <c r="O276" s="328" t="s">
        <v>310</v>
      </c>
      <c r="P276" s="328" t="s">
        <v>14</v>
      </c>
      <c r="Q276" s="447" t="s">
        <v>15</v>
      </c>
      <c r="R276" s="448" t="s">
        <v>309</v>
      </c>
      <c r="T276" s="251"/>
      <c r="U276" s="186">
        <v>8400</v>
      </c>
      <c r="V276" s="186">
        <f t="shared" si="67"/>
        <v>9240</v>
      </c>
      <c r="W276" s="186">
        <f t="shared" si="68"/>
        <v>12010</v>
      </c>
      <c r="X276" s="186">
        <f t="shared" si="69"/>
        <v>13210</v>
      </c>
      <c r="Y276" s="445"/>
      <c r="Z276" s="445"/>
      <c r="AA276" s="328"/>
      <c r="AB276" s="446">
        <v>4011</v>
      </c>
      <c r="AD276" s="251"/>
    </row>
    <row r="277" spans="1:30" s="329" customFormat="1" ht="15">
      <c r="A277" s="323" t="s">
        <v>889</v>
      </c>
      <c r="B277" s="324">
        <v>165</v>
      </c>
      <c r="C277" s="324">
        <v>23100</v>
      </c>
      <c r="D277" s="325" t="s">
        <v>20</v>
      </c>
      <c r="E277" s="324">
        <v>0.95</v>
      </c>
      <c r="F277" s="326" t="s">
        <v>594</v>
      </c>
      <c r="G277" s="324">
        <v>67</v>
      </c>
      <c r="H277" s="327" t="s">
        <v>194</v>
      </c>
      <c r="I277" s="326">
        <v>36</v>
      </c>
      <c r="J277" s="323" t="s">
        <v>620</v>
      </c>
      <c r="K277" s="324" t="e">
        <v>#N/A</v>
      </c>
      <c r="L277" s="324">
        <v>3350</v>
      </c>
      <c r="M277" s="324" t="e">
        <v>#N/A</v>
      </c>
      <c r="N277" s="328" t="s">
        <v>162</v>
      </c>
      <c r="O277" s="328" t="s">
        <v>310</v>
      </c>
      <c r="P277" s="328" t="s">
        <v>14</v>
      </c>
      <c r="Q277" s="447" t="s">
        <v>15</v>
      </c>
      <c r="R277" s="448" t="s">
        <v>309</v>
      </c>
      <c r="T277" s="251"/>
      <c r="U277" s="186">
        <v>8400</v>
      </c>
      <c r="V277" s="186">
        <f>ROUND(((U277*1.1)/5),0)*5</f>
        <v>9240</v>
      </c>
      <c r="W277" s="186">
        <f>ROUND(((V277*1.3)/5),0)*5</f>
        <v>12010</v>
      </c>
      <c r="X277" s="186">
        <f>ROUND(((W277*1.1)/5),0)*5</f>
        <v>13210</v>
      </c>
      <c r="Y277" s="445"/>
      <c r="Z277" s="445"/>
      <c r="AA277" s="328"/>
      <c r="AB277" s="446">
        <v>4012</v>
      </c>
      <c r="AD277" s="251"/>
    </row>
    <row r="278" spans="1:30" s="329" customFormat="1">
      <c r="A278" s="323"/>
      <c r="B278" s="324"/>
      <c r="C278" s="324"/>
      <c r="D278" s="325"/>
      <c r="E278" s="324"/>
      <c r="F278" s="324"/>
      <c r="G278" s="324"/>
      <c r="H278" s="327"/>
      <c r="I278" s="326"/>
      <c r="J278" s="323"/>
      <c r="K278" s="326"/>
      <c r="L278" s="326"/>
      <c r="M278" s="324"/>
      <c r="N278" s="328"/>
      <c r="O278" s="328"/>
      <c r="P278" s="444"/>
      <c r="Q278" s="328"/>
      <c r="R278" s="328"/>
      <c r="T278" s="251"/>
      <c r="U278" s="445"/>
      <c r="V278" s="251"/>
      <c r="W278" s="251"/>
      <c r="X278" s="251"/>
      <c r="Y278" s="445"/>
      <c r="Z278" s="445"/>
      <c r="AA278" s="328"/>
      <c r="AB278" s="446"/>
      <c r="AD278" s="251"/>
    </row>
    <row r="279" spans="1:30" s="329" customFormat="1" ht="15">
      <c r="A279" s="323" t="s">
        <v>890</v>
      </c>
      <c r="B279" s="324">
        <v>55</v>
      </c>
      <c r="C279" s="324">
        <v>7700</v>
      </c>
      <c r="D279" s="325" t="s">
        <v>20</v>
      </c>
      <c r="E279" s="324">
        <v>0.95</v>
      </c>
      <c r="F279" s="326" t="s">
        <v>611</v>
      </c>
      <c r="G279" s="324">
        <v>67</v>
      </c>
      <c r="H279" s="327" t="s">
        <v>194</v>
      </c>
      <c r="I279" s="326">
        <v>12</v>
      </c>
      <c r="J279" s="323" t="s">
        <v>615</v>
      </c>
      <c r="K279" s="324" t="e">
        <v>#N/A</v>
      </c>
      <c r="L279" s="324">
        <v>1150</v>
      </c>
      <c r="M279" s="324" t="e">
        <v>#N/A</v>
      </c>
      <c r="N279" s="328" t="s">
        <v>162</v>
      </c>
      <c r="O279" s="328" t="s">
        <v>310</v>
      </c>
      <c r="P279" s="328" t="s">
        <v>14</v>
      </c>
      <c r="Q279" s="447" t="s">
        <v>15</v>
      </c>
      <c r="R279" s="448" t="s">
        <v>309</v>
      </c>
      <c r="T279" s="251"/>
      <c r="U279" s="186">
        <v>2800</v>
      </c>
      <c r="V279" s="186">
        <f t="shared" ref="V279:V283" si="70">ROUND(((U279*1.1)/5),0)*5</f>
        <v>3080</v>
      </c>
      <c r="W279" s="186">
        <f t="shared" ref="W279:W283" si="71">ROUND(((V279*1.3)/5),0)*5</f>
        <v>4005</v>
      </c>
      <c r="X279" s="186">
        <f t="shared" ref="X279:X283" si="72">ROUND(((W279*1.1)/5),0)*5</f>
        <v>4405</v>
      </c>
      <c r="Y279" s="445"/>
      <c r="Z279" s="445"/>
      <c r="AA279" s="328"/>
      <c r="AB279" s="446">
        <v>4013</v>
      </c>
      <c r="AC279" s="64"/>
      <c r="AD279" s="251"/>
    </row>
    <row r="280" spans="1:30" s="329" customFormat="1" ht="15">
      <c r="A280" s="323" t="s">
        <v>891</v>
      </c>
      <c r="B280" s="324">
        <v>55</v>
      </c>
      <c r="C280" s="324">
        <v>7700</v>
      </c>
      <c r="D280" s="325" t="s">
        <v>20</v>
      </c>
      <c r="E280" s="324">
        <v>0.95</v>
      </c>
      <c r="F280" s="326" t="s">
        <v>611</v>
      </c>
      <c r="G280" s="324">
        <v>67</v>
      </c>
      <c r="H280" s="327" t="s">
        <v>194</v>
      </c>
      <c r="I280" s="326">
        <v>12</v>
      </c>
      <c r="J280" s="323" t="s">
        <v>616</v>
      </c>
      <c r="K280" s="324" t="e">
        <v>#N/A</v>
      </c>
      <c r="L280" s="324">
        <v>1200</v>
      </c>
      <c r="M280" s="324" t="e">
        <v>#N/A</v>
      </c>
      <c r="N280" s="328" t="s">
        <v>162</v>
      </c>
      <c r="O280" s="328" t="s">
        <v>310</v>
      </c>
      <c r="P280" s="328" t="s">
        <v>14</v>
      </c>
      <c r="Q280" s="447" t="s">
        <v>15</v>
      </c>
      <c r="R280" s="448" t="s">
        <v>309</v>
      </c>
      <c r="T280" s="251"/>
      <c r="U280" s="186">
        <v>2800</v>
      </c>
      <c r="V280" s="186">
        <f t="shared" si="70"/>
        <v>3080</v>
      </c>
      <c r="W280" s="186">
        <f t="shared" si="71"/>
        <v>4005</v>
      </c>
      <c r="X280" s="186">
        <f t="shared" si="72"/>
        <v>4405</v>
      </c>
      <c r="Y280" s="445"/>
      <c r="Z280" s="445"/>
      <c r="AA280" s="328"/>
      <c r="AB280" s="446">
        <v>4014</v>
      </c>
      <c r="AD280" s="251"/>
    </row>
    <row r="281" spans="1:30" s="329" customFormat="1" ht="15">
      <c r="A281" s="323" t="s">
        <v>892</v>
      </c>
      <c r="B281" s="324">
        <v>110</v>
      </c>
      <c r="C281" s="324">
        <v>15400</v>
      </c>
      <c r="D281" s="325" t="s">
        <v>20</v>
      </c>
      <c r="E281" s="324">
        <v>0.95</v>
      </c>
      <c r="F281" s="326" t="s">
        <v>611</v>
      </c>
      <c r="G281" s="324">
        <v>67</v>
      </c>
      <c r="H281" s="327" t="s">
        <v>194</v>
      </c>
      <c r="I281" s="326">
        <v>24</v>
      </c>
      <c r="J281" s="323" t="s">
        <v>617</v>
      </c>
      <c r="K281" s="324" t="e">
        <v>#N/A</v>
      </c>
      <c r="L281" s="324">
        <v>2150</v>
      </c>
      <c r="M281" s="324" t="e">
        <v>#N/A</v>
      </c>
      <c r="N281" s="328" t="s">
        <v>162</v>
      </c>
      <c r="O281" s="328" t="s">
        <v>310</v>
      </c>
      <c r="P281" s="328" t="s">
        <v>14</v>
      </c>
      <c r="Q281" s="447" t="s">
        <v>15</v>
      </c>
      <c r="R281" s="448" t="s">
        <v>309</v>
      </c>
      <c r="T281" s="251"/>
      <c r="U281" s="186">
        <v>5600</v>
      </c>
      <c r="V281" s="186">
        <f t="shared" si="70"/>
        <v>6160</v>
      </c>
      <c r="W281" s="186">
        <f t="shared" si="71"/>
        <v>8010</v>
      </c>
      <c r="X281" s="186">
        <f t="shared" si="72"/>
        <v>8810</v>
      </c>
      <c r="Y281" s="445"/>
      <c r="Z281" s="445"/>
      <c r="AA281" s="328"/>
      <c r="AB281" s="446">
        <v>4015</v>
      </c>
      <c r="AD281" s="251"/>
    </row>
    <row r="282" spans="1:30" s="329" customFormat="1" ht="15">
      <c r="A282" s="323" t="s">
        <v>893</v>
      </c>
      <c r="B282" s="324">
        <v>110</v>
      </c>
      <c r="C282" s="324">
        <v>15400</v>
      </c>
      <c r="D282" s="325" t="s">
        <v>20</v>
      </c>
      <c r="E282" s="324">
        <v>0.95</v>
      </c>
      <c r="F282" s="326" t="s">
        <v>611</v>
      </c>
      <c r="G282" s="324">
        <v>67</v>
      </c>
      <c r="H282" s="327" t="s">
        <v>194</v>
      </c>
      <c r="I282" s="326">
        <v>24</v>
      </c>
      <c r="J282" s="323" t="s">
        <v>618</v>
      </c>
      <c r="K282" s="324" t="e">
        <v>#N/A</v>
      </c>
      <c r="L282" s="324">
        <v>2200</v>
      </c>
      <c r="M282" s="324" t="e">
        <v>#N/A</v>
      </c>
      <c r="N282" s="328" t="s">
        <v>162</v>
      </c>
      <c r="O282" s="328" t="s">
        <v>310</v>
      </c>
      <c r="P282" s="328" t="s">
        <v>14</v>
      </c>
      <c r="Q282" s="447" t="s">
        <v>15</v>
      </c>
      <c r="R282" s="448" t="s">
        <v>309</v>
      </c>
      <c r="T282" s="251"/>
      <c r="U282" s="186">
        <v>5600</v>
      </c>
      <c r="V282" s="186">
        <f t="shared" si="70"/>
        <v>6160</v>
      </c>
      <c r="W282" s="186">
        <f t="shared" si="71"/>
        <v>8010</v>
      </c>
      <c r="X282" s="186">
        <f t="shared" si="72"/>
        <v>8810</v>
      </c>
      <c r="Y282" s="445"/>
      <c r="Z282" s="445"/>
      <c r="AA282" s="328"/>
      <c r="AB282" s="446">
        <v>4016</v>
      </c>
      <c r="AD282" s="251"/>
    </row>
    <row r="283" spans="1:30" s="329" customFormat="1" ht="15">
      <c r="A283" s="323" t="s">
        <v>894</v>
      </c>
      <c r="B283" s="324">
        <v>165</v>
      </c>
      <c r="C283" s="324">
        <v>23100</v>
      </c>
      <c r="D283" s="325" t="s">
        <v>20</v>
      </c>
      <c r="E283" s="324">
        <v>0.95</v>
      </c>
      <c r="F283" s="326" t="s">
        <v>611</v>
      </c>
      <c r="G283" s="324">
        <v>67</v>
      </c>
      <c r="H283" s="327" t="s">
        <v>194</v>
      </c>
      <c r="I283" s="326">
        <v>36</v>
      </c>
      <c r="J283" s="323" t="s">
        <v>619</v>
      </c>
      <c r="K283" s="324" t="e">
        <v>#N/A</v>
      </c>
      <c r="L283" s="324">
        <v>3250</v>
      </c>
      <c r="M283" s="324" t="e">
        <v>#N/A</v>
      </c>
      <c r="N283" s="328" t="s">
        <v>162</v>
      </c>
      <c r="O283" s="328" t="s">
        <v>310</v>
      </c>
      <c r="P283" s="328" t="s">
        <v>14</v>
      </c>
      <c r="Q283" s="447" t="s">
        <v>15</v>
      </c>
      <c r="R283" s="448" t="s">
        <v>309</v>
      </c>
      <c r="T283" s="251"/>
      <c r="U283" s="186">
        <v>8400</v>
      </c>
      <c r="V283" s="186">
        <f t="shared" si="70"/>
        <v>9240</v>
      </c>
      <c r="W283" s="186">
        <f t="shared" si="71"/>
        <v>12010</v>
      </c>
      <c r="X283" s="186">
        <f t="shared" si="72"/>
        <v>13210</v>
      </c>
      <c r="Y283" s="445"/>
      <c r="Z283" s="445"/>
      <c r="AA283" s="328"/>
      <c r="AB283" s="446">
        <v>4017</v>
      </c>
      <c r="AD283" s="251"/>
    </row>
    <row r="284" spans="1:30" s="329" customFormat="1" ht="15">
      <c r="A284" s="323" t="s">
        <v>895</v>
      </c>
      <c r="B284" s="324">
        <v>165</v>
      </c>
      <c r="C284" s="324">
        <v>23100</v>
      </c>
      <c r="D284" s="325" t="s">
        <v>20</v>
      </c>
      <c r="E284" s="324">
        <v>0.95</v>
      </c>
      <c r="F284" s="326" t="s">
        <v>611</v>
      </c>
      <c r="G284" s="324">
        <v>67</v>
      </c>
      <c r="H284" s="327" t="s">
        <v>194</v>
      </c>
      <c r="I284" s="326">
        <v>36</v>
      </c>
      <c r="J284" s="323" t="s">
        <v>620</v>
      </c>
      <c r="K284" s="324" t="e">
        <v>#N/A</v>
      </c>
      <c r="L284" s="324">
        <v>3350</v>
      </c>
      <c r="M284" s="324" t="e">
        <v>#N/A</v>
      </c>
      <c r="N284" s="328" t="s">
        <v>162</v>
      </c>
      <c r="O284" s="328" t="s">
        <v>310</v>
      </c>
      <c r="P284" s="328" t="s">
        <v>14</v>
      </c>
      <c r="Q284" s="447" t="s">
        <v>15</v>
      </c>
      <c r="R284" s="448" t="s">
        <v>309</v>
      </c>
      <c r="T284" s="251"/>
      <c r="U284" s="186">
        <v>8400</v>
      </c>
      <c r="V284" s="186">
        <f>ROUND(((U284*1.1)/5),0)*5</f>
        <v>9240</v>
      </c>
      <c r="W284" s="186">
        <f>ROUND(((V284*1.3)/5),0)*5</f>
        <v>12010</v>
      </c>
      <c r="X284" s="186">
        <f>ROUND(((W284*1.1)/5),0)*5</f>
        <v>13210</v>
      </c>
      <c r="Y284" s="445"/>
      <c r="Z284" s="445"/>
      <c r="AA284" s="328"/>
      <c r="AB284" s="446">
        <v>4018</v>
      </c>
      <c r="AD284" s="251"/>
    </row>
    <row r="285" spans="1:30" s="329" customFormat="1">
      <c r="A285" s="323"/>
      <c r="B285" s="324"/>
      <c r="C285" s="324"/>
      <c r="D285" s="325"/>
      <c r="E285" s="324"/>
      <c r="F285" s="324"/>
      <c r="G285" s="324"/>
      <c r="H285" s="327"/>
      <c r="I285" s="326"/>
      <c r="J285" s="323"/>
      <c r="K285" s="326"/>
      <c r="L285" s="326"/>
      <c r="M285" s="324"/>
      <c r="N285" s="328"/>
      <c r="O285" s="328"/>
      <c r="P285" s="444"/>
      <c r="Q285" s="328"/>
      <c r="R285" s="328"/>
      <c r="T285" s="251"/>
      <c r="U285" s="445"/>
      <c r="V285" s="251"/>
      <c r="W285" s="251"/>
      <c r="X285" s="251"/>
      <c r="Y285" s="445"/>
      <c r="Z285" s="445"/>
      <c r="AA285" s="328"/>
      <c r="AB285" s="446"/>
      <c r="AD285" s="251"/>
    </row>
    <row r="286" spans="1:30" s="329" customFormat="1">
      <c r="A286" s="65"/>
      <c r="B286" s="62"/>
      <c r="C286" s="62"/>
      <c r="D286" s="63"/>
      <c r="E286" s="62"/>
      <c r="F286" s="62"/>
      <c r="G286" s="62"/>
      <c r="H286" s="61"/>
      <c r="I286" s="202"/>
      <c r="J286" s="65"/>
      <c r="K286" s="202"/>
      <c r="L286" s="202"/>
      <c r="M286" s="62"/>
      <c r="N286" s="81"/>
      <c r="O286" s="81"/>
      <c r="P286" s="217"/>
      <c r="Q286" s="81"/>
      <c r="R286" s="81"/>
      <c r="S286" s="64"/>
      <c r="T286" s="187"/>
      <c r="U286" s="272"/>
      <c r="V286" s="186"/>
      <c r="W286" s="186"/>
      <c r="X286" s="186"/>
      <c r="Y286" s="272"/>
      <c r="Z286" s="272"/>
      <c r="AA286" s="81"/>
      <c r="AB286" s="335"/>
      <c r="AD286" s="251"/>
    </row>
    <row r="287" spans="1:30" s="329" customFormat="1">
      <c r="A287" s="323" t="s">
        <v>362</v>
      </c>
      <c r="B287" s="324" t="str">
        <f t="shared" ref="B287:B292" si="73">LEFT(RIGHT(A287,11),2)</f>
        <v>32</v>
      </c>
      <c r="C287" s="324">
        <f t="shared" ref="C287:C292" si="74">B287*140</f>
        <v>4480</v>
      </c>
      <c r="D287" s="325" t="s">
        <v>20</v>
      </c>
      <c r="E287" s="324">
        <v>0.95</v>
      </c>
      <c r="F287" s="326" t="s">
        <v>593</v>
      </c>
      <c r="G287" s="324">
        <v>67</v>
      </c>
      <c r="H287" s="323" t="s">
        <v>29</v>
      </c>
      <c r="I287" s="326">
        <v>84</v>
      </c>
      <c r="J287" s="330" t="s">
        <v>701</v>
      </c>
      <c r="K287" s="324" t="e">
        <v>#N/A</v>
      </c>
      <c r="L287" s="324">
        <v>1200</v>
      </c>
      <c r="M287" s="324">
        <v>1300</v>
      </c>
      <c r="N287" s="328" t="s">
        <v>162</v>
      </c>
      <c r="O287" s="328" t="s">
        <v>310</v>
      </c>
      <c r="P287" s="328" t="s">
        <v>14</v>
      </c>
      <c r="Q287" s="324" t="s">
        <v>15</v>
      </c>
      <c r="R287" s="328" t="s">
        <v>309</v>
      </c>
      <c r="T287" s="251"/>
      <c r="U287" s="186">
        <v>2200</v>
      </c>
      <c r="V287" s="186">
        <f t="shared" ref="V287:V349" si="75">ROUND(((U287*1.1)/5),0)*5</f>
        <v>2420</v>
      </c>
      <c r="W287" s="186">
        <f t="shared" ref="W287:W349" si="76">ROUND(((V287*1.3)/5),0)*5</f>
        <v>3145</v>
      </c>
      <c r="X287" s="186">
        <f t="shared" ref="X287:X349" si="77">ROUND(((W287*1.1)/5),0)*5</f>
        <v>3460</v>
      </c>
      <c r="Y287" s="271"/>
      <c r="Z287" s="271"/>
      <c r="AA287" s="271"/>
      <c r="AB287" s="251">
        <v>11001</v>
      </c>
      <c r="AD287" s="251"/>
    </row>
    <row r="288" spans="1:30" s="329" customFormat="1" ht="14.25">
      <c r="A288" s="323" t="s">
        <v>355</v>
      </c>
      <c r="B288" s="324" t="str">
        <f t="shared" si="73"/>
        <v>32</v>
      </c>
      <c r="C288" s="324">
        <f t="shared" si="74"/>
        <v>4480</v>
      </c>
      <c r="D288" s="325" t="s">
        <v>20</v>
      </c>
      <c r="E288" s="324">
        <v>0.95</v>
      </c>
      <c r="F288" s="326" t="s">
        <v>593</v>
      </c>
      <c r="G288" s="324">
        <v>67</v>
      </c>
      <c r="H288" s="323" t="s">
        <v>29</v>
      </c>
      <c r="I288" s="326">
        <v>84</v>
      </c>
      <c r="J288" s="392" t="s">
        <v>702</v>
      </c>
      <c r="K288" s="324" t="e">
        <v>#N/A</v>
      </c>
      <c r="L288" s="326">
        <v>1250</v>
      </c>
      <c r="M288" s="324">
        <v>1350</v>
      </c>
      <c r="N288" s="328" t="s">
        <v>162</v>
      </c>
      <c r="O288" s="328" t="s">
        <v>310</v>
      </c>
      <c r="P288" s="328" t="s">
        <v>14</v>
      </c>
      <c r="Q288" s="324" t="s">
        <v>15</v>
      </c>
      <c r="R288" s="328" t="s">
        <v>309</v>
      </c>
      <c r="T288" s="251"/>
      <c r="U288" s="186">
        <v>2200</v>
      </c>
      <c r="V288" s="186">
        <f t="shared" si="75"/>
        <v>2420</v>
      </c>
      <c r="W288" s="186">
        <f t="shared" si="76"/>
        <v>3145</v>
      </c>
      <c r="X288" s="186">
        <f t="shared" si="77"/>
        <v>3460</v>
      </c>
      <c r="Y288" s="271"/>
      <c r="Z288" s="271"/>
      <c r="AA288" s="271"/>
      <c r="AB288" s="251">
        <v>11002</v>
      </c>
      <c r="AD288" s="251"/>
    </row>
    <row r="289" spans="1:30" s="329" customFormat="1" ht="14.25">
      <c r="A289" s="323" t="s">
        <v>363</v>
      </c>
      <c r="B289" s="324" t="str">
        <f t="shared" si="73"/>
        <v>64</v>
      </c>
      <c r="C289" s="324">
        <f t="shared" si="74"/>
        <v>8960</v>
      </c>
      <c r="D289" s="325" t="s">
        <v>20</v>
      </c>
      <c r="E289" s="324">
        <v>0.95</v>
      </c>
      <c r="F289" s="326" t="s">
        <v>593</v>
      </c>
      <c r="G289" s="324">
        <v>67</v>
      </c>
      <c r="H289" s="323" t="s">
        <v>29</v>
      </c>
      <c r="I289" s="326">
        <v>168</v>
      </c>
      <c r="J289" s="392" t="s">
        <v>807</v>
      </c>
      <c r="K289" s="324" t="e">
        <v>#N/A</v>
      </c>
      <c r="L289" s="326">
        <v>1750</v>
      </c>
      <c r="M289" s="324">
        <v>2000</v>
      </c>
      <c r="N289" s="328" t="s">
        <v>162</v>
      </c>
      <c r="O289" s="328" t="s">
        <v>310</v>
      </c>
      <c r="P289" s="328" t="s">
        <v>14</v>
      </c>
      <c r="Q289" s="324" t="s">
        <v>15</v>
      </c>
      <c r="R289" s="328" t="s">
        <v>309</v>
      </c>
      <c r="T289" s="251"/>
      <c r="U289" s="186">
        <v>3250</v>
      </c>
      <c r="V289" s="186">
        <f t="shared" si="75"/>
        <v>3575</v>
      </c>
      <c r="W289" s="186">
        <f t="shared" si="76"/>
        <v>4650</v>
      </c>
      <c r="X289" s="186">
        <f t="shared" si="77"/>
        <v>5115</v>
      </c>
      <c r="Y289" s="271"/>
      <c r="Z289" s="271"/>
      <c r="AA289" s="271"/>
      <c r="AB289" s="251">
        <v>11003</v>
      </c>
      <c r="AD289" s="251"/>
    </row>
    <row r="290" spans="1:30" s="329" customFormat="1" ht="14.25">
      <c r="A290" s="323" t="s">
        <v>357</v>
      </c>
      <c r="B290" s="324" t="str">
        <f t="shared" si="73"/>
        <v>64</v>
      </c>
      <c r="C290" s="324">
        <f t="shared" si="74"/>
        <v>8960</v>
      </c>
      <c r="D290" s="325" t="s">
        <v>20</v>
      </c>
      <c r="E290" s="324">
        <v>0.95</v>
      </c>
      <c r="F290" s="326" t="s">
        <v>593</v>
      </c>
      <c r="G290" s="324">
        <v>67</v>
      </c>
      <c r="H290" s="323" t="s">
        <v>29</v>
      </c>
      <c r="I290" s="326">
        <v>168</v>
      </c>
      <c r="J290" s="392" t="s">
        <v>808</v>
      </c>
      <c r="K290" s="324" t="e">
        <v>#N/A</v>
      </c>
      <c r="L290" s="326">
        <v>1700</v>
      </c>
      <c r="M290" s="324">
        <v>2000</v>
      </c>
      <c r="N290" s="328" t="s">
        <v>162</v>
      </c>
      <c r="O290" s="328" t="s">
        <v>310</v>
      </c>
      <c r="P290" s="328" t="s">
        <v>14</v>
      </c>
      <c r="Q290" s="324" t="s">
        <v>15</v>
      </c>
      <c r="R290" s="328" t="s">
        <v>309</v>
      </c>
      <c r="T290" s="251"/>
      <c r="U290" s="186">
        <v>3250</v>
      </c>
      <c r="V290" s="186">
        <f t="shared" si="75"/>
        <v>3575</v>
      </c>
      <c r="W290" s="186">
        <f t="shared" si="76"/>
        <v>4650</v>
      </c>
      <c r="X290" s="186">
        <f t="shared" si="77"/>
        <v>5115</v>
      </c>
      <c r="Y290" s="271"/>
      <c r="Z290" s="271"/>
      <c r="AA290" s="271"/>
      <c r="AB290" s="251">
        <v>11004</v>
      </c>
      <c r="AD290" s="251"/>
    </row>
    <row r="291" spans="1:30" s="329" customFormat="1" ht="14.25">
      <c r="A291" s="323" t="s">
        <v>364</v>
      </c>
      <c r="B291" s="324" t="str">
        <f t="shared" si="73"/>
        <v>89</v>
      </c>
      <c r="C291" s="324">
        <f t="shared" si="74"/>
        <v>12460</v>
      </c>
      <c r="D291" s="325" t="s">
        <v>20</v>
      </c>
      <c r="E291" s="324">
        <v>0.95</v>
      </c>
      <c r="F291" s="326" t="s">
        <v>593</v>
      </c>
      <c r="G291" s="324">
        <v>67</v>
      </c>
      <c r="H291" s="323" t="s">
        <v>29</v>
      </c>
      <c r="I291" s="326">
        <v>252</v>
      </c>
      <c r="J291" s="392" t="s">
        <v>809</v>
      </c>
      <c r="K291" s="323" t="s">
        <v>494</v>
      </c>
      <c r="L291" s="326">
        <v>2350</v>
      </c>
      <c r="M291" s="326">
        <v>2600</v>
      </c>
      <c r="N291" s="328" t="s">
        <v>162</v>
      </c>
      <c r="O291" s="328" t="s">
        <v>310</v>
      </c>
      <c r="P291" s="328" t="s">
        <v>14</v>
      </c>
      <c r="Q291" s="324" t="s">
        <v>15</v>
      </c>
      <c r="R291" s="328" t="s">
        <v>309</v>
      </c>
      <c r="T291" s="251"/>
      <c r="U291" s="186">
        <v>4950</v>
      </c>
      <c r="V291" s="186">
        <f t="shared" si="75"/>
        <v>5445</v>
      </c>
      <c r="W291" s="186">
        <f t="shared" si="76"/>
        <v>7080</v>
      </c>
      <c r="X291" s="186">
        <f t="shared" si="77"/>
        <v>7790</v>
      </c>
      <c r="Y291" s="271"/>
      <c r="Z291" s="271"/>
      <c r="AA291" s="271"/>
      <c r="AB291" s="251">
        <v>11005</v>
      </c>
      <c r="AD291" s="251"/>
    </row>
    <row r="292" spans="1:30" s="329" customFormat="1" ht="14.25">
      <c r="A292" s="323" t="s">
        <v>384</v>
      </c>
      <c r="B292" s="324" t="str">
        <f t="shared" si="73"/>
        <v>89</v>
      </c>
      <c r="C292" s="324">
        <f t="shared" si="74"/>
        <v>12460</v>
      </c>
      <c r="D292" s="325" t="s">
        <v>20</v>
      </c>
      <c r="E292" s="324">
        <v>0.95</v>
      </c>
      <c r="F292" s="326" t="s">
        <v>593</v>
      </c>
      <c r="G292" s="324">
        <v>67</v>
      </c>
      <c r="H292" s="323" t="s">
        <v>29</v>
      </c>
      <c r="I292" s="326">
        <v>252</v>
      </c>
      <c r="J292" s="392" t="s">
        <v>810</v>
      </c>
      <c r="K292" s="323" t="s">
        <v>494</v>
      </c>
      <c r="L292" s="326">
        <v>2400</v>
      </c>
      <c r="M292" s="324">
        <v>2600</v>
      </c>
      <c r="N292" s="328" t="s">
        <v>162</v>
      </c>
      <c r="O292" s="328" t="s">
        <v>310</v>
      </c>
      <c r="P292" s="328" t="s">
        <v>14</v>
      </c>
      <c r="Q292" s="324" t="s">
        <v>15</v>
      </c>
      <c r="R292" s="328" t="s">
        <v>309</v>
      </c>
      <c r="T292" s="251"/>
      <c r="U292" s="186">
        <v>4950</v>
      </c>
      <c r="V292" s="186">
        <f t="shared" si="75"/>
        <v>5445</v>
      </c>
      <c r="W292" s="186">
        <f t="shared" si="76"/>
        <v>7080</v>
      </c>
      <c r="X292" s="186">
        <f t="shared" si="77"/>
        <v>7790</v>
      </c>
      <c r="Y292" s="271"/>
      <c r="Z292" s="271"/>
      <c r="AA292" s="271"/>
      <c r="AB292" s="251">
        <v>11006</v>
      </c>
      <c r="AD292" s="251"/>
    </row>
    <row r="293" spans="1:30" s="329" customFormat="1" ht="14.25">
      <c r="A293" s="323"/>
      <c r="B293" s="324" t="str">
        <f>LEFT(RIGHT(A293,11),2)</f>
        <v/>
      </c>
      <c r="C293" s="324"/>
      <c r="D293" s="325"/>
      <c r="E293" s="324"/>
      <c r="F293" s="326"/>
      <c r="G293" s="324"/>
      <c r="H293" s="327"/>
      <c r="I293" s="326"/>
      <c r="J293" s="392"/>
      <c r="K293" s="326"/>
      <c r="L293" s="326"/>
      <c r="M293" s="324"/>
      <c r="N293" s="328"/>
      <c r="O293" s="328"/>
      <c r="P293" s="328"/>
      <c r="Q293" s="324"/>
      <c r="R293" s="328"/>
      <c r="T293" s="251"/>
      <c r="U293" s="186"/>
      <c r="V293" s="186"/>
      <c r="W293" s="186"/>
      <c r="X293" s="186"/>
      <c r="Y293" s="271"/>
      <c r="Z293" s="271"/>
      <c r="AA293" s="271"/>
      <c r="AB293" s="251"/>
      <c r="AD293" s="251"/>
    </row>
    <row r="294" spans="1:30" s="329" customFormat="1" ht="14.25">
      <c r="A294" s="323" t="s">
        <v>622</v>
      </c>
      <c r="B294" s="324" t="s">
        <v>675</v>
      </c>
      <c r="C294" s="324">
        <v>3780</v>
      </c>
      <c r="D294" s="325" t="s">
        <v>20</v>
      </c>
      <c r="E294" s="324">
        <v>0.95</v>
      </c>
      <c r="F294" s="326" t="s">
        <v>589</v>
      </c>
      <c r="G294" s="324">
        <v>67</v>
      </c>
      <c r="H294" s="323" t="s">
        <v>194</v>
      </c>
      <c r="I294" s="326">
        <v>12</v>
      </c>
      <c r="J294" s="392" t="s">
        <v>699</v>
      </c>
      <c r="K294" s="326" t="e">
        <v>#N/A</v>
      </c>
      <c r="L294" s="326">
        <v>1000</v>
      </c>
      <c r="M294" s="324">
        <v>1100</v>
      </c>
      <c r="N294" s="328" t="s">
        <v>162</v>
      </c>
      <c r="O294" s="328" t="s">
        <v>310</v>
      </c>
      <c r="P294" s="328" t="s">
        <v>14</v>
      </c>
      <c r="Q294" s="324" t="s">
        <v>15</v>
      </c>
      <c r="R294" s="328" t="s">
        <v>309</v>
      </c>
      <c r="T294" s="251"/>
      <c r="U294" s="186">
        <v>1550</v>
      </c>
      <c r="V294" s="186">
        <f t="shared" si="75"/>
        <v>1705</v>
      </c>
      <c r="W294" s="186">
        <f t="shared" si="76"/>
        <v>2215</v>
      </c>
      <c r="X294" s="186">
        <f t="shared" si="77"/>
        <v>2435</v>
      </c>
      <c r="Y294" s="271"/>
      <c r="Z294" s="271"/>
      <c r="AA294" s="271"/>
      <c r="AB294" s="251">
        <v>11091</v>
      </c>
      <c r="AD294" s="251"/>
    </row>
    <row r="295" spans="1:30" s="329" customFormat="1" ht="14.25">
      <c r="A295" s="323" t="s">
        <v>625</v>
      </c>
      <c r="B295" s="324" t="s">
        <v>675</v>
      </c>
      <c r="C295" s="324">
        <v>3780</v>
      </c>
      <c r="D295" s="325" t="s">
        <v>20</v>
      </c>
      <c r="E295" s="324">
        <v>0.95</v>
      </c>
      <c r="F295" s="326" t="s">
        <v>589</v>
      </c>
      <c r="G295" s="324">
        <v>67</v>
      </c>
      <c r="H295" s="323" t="s">
        <v>194</v>
      </c>
      <c r="I295" s="326">
        <v>12</v>
      </c>
      <c r="J295" s="392" t="s">
        <v>700</v>
      </c>
      <c r="K295" s="326" t="e">
        <v>#N/A</v>
      </c>
      <c r="L295" s="326">
        <v>1050</v>
      </c>
      <c r="M295" s="324">
        <v>1150</v>
      </c>
      <c r="N295" s="328" t="s">
        <v>162</v>
      </c>
      <c r="O295" s="328" t="s">
        <v>310</v>
      </c>
      <c r="P295" s="328" t="s">
        <v>14</v>
      </c>
      <c r="Q295" s="324" t="s">
        <v>15</v>
      </c>
      <c r="R295" s="328" t="s">
        <v>309</v>
      </c>
      <c r="T295" s="251"/>
      <c r="U295" s="186">
        <v>1550</v>
      </c>
      <c r="V295" s="186">
        <f t="shared" si="75"/>
        <v>1705</v>
      </c>
      <c r="W295" s="186">
        <f t="shared" si="76"/>
        <v>2215</v>
      </c>
      <c r="X295" s="186">
        <f t="shared" si="77"/>
        <v>2435</v>
      </c>
      <c r="Y295" s="271"/>
      <c r="Z295" s="271"/>
      <c r="AA295" s="271"/>
      <c r="AB295" s="251">
        <v>11092</v>
      </c>
      <c r="AD295" s="251"/>
    </row>
    <row r="296" spans="1:30" s="329" customFormat="1">
      <c r="A296" s="323" t="s">
        <v>365</v>
      </c>
      <c r="B296" s="324" t="str">
        <f t="shared" ref="B296:B301" si="78">LEFT(RIGHT(A296,11),2)</f>
        <v>32</v>
      </c>
      <c r="C296" s="324">
        <f t="shared" ref="C296:C375" si="79">B296*140</f>
        <v>4480</v>
      </c>
      <c r="D296" s="325" t="s">
        <v>20</v>
      </c>
      <c r="E296" s="324">
        <v>0.95</v>
      </c>
      <c r="F296" s="326" t="s">
        <v>594</v>
      </c>
      <c r="G296" s="324">
        <v>67</v>
      </c>
      <c r="H296" s="323" t="s">
        <v>29</v>
      </c>
      <c r="I296" s="326">
        <v>84</v>
      </c>
      <c r="J296" s="330" t="s">
        <v>701</v>
      </c>
      <c r="K296" s="326" t="e">
        <v>#N/A</v>
      </c>
      <c r="L296" s="324">
        <v>1200</v>
      </c>
      <c r="M296" s="324">
        <v>1300</v>
      </c>
      <c r="N296" s="328" t="s">
        <v>162</v>
      </c>
      <c r="O296" s="328" t="s">
        <v>310</v>
      </c>
      <c r="P296" s="328" t="s">
        <v>14</v>
      </c>
      <c r="Q296" s="324" t="s">
        <v>15</v>
      </c>
      <c r="R296" s="328" t="s">
        <v>309</v>
      </c>
      <c r="T296" s="251"/>
      <c r="U296" s="186">
        <v>2200</v>
      </c>
      <c r="V296" s="186">
        <f t="shared" si="75"/>
        <v>2420</v>
      </c>
      <c r="W296" s="186">
        <f t="shared" si="76"/>
        <v>3145</v>
      </c>
      <c r="X296" s="186">
        <f t="shared" si="77"/>
        <v>3460</v>
      </c>
      <c r="Y296" s="271"/>
      <c r="Z296" s="271"/>
      <c r="AA296" s="271"/>
      <c r="AB296" s="251">
        <v>11009</v>
      </c>
      <c r="AD296" s="251"/>
    </row>
    <row r="297" spans="1:30" s="329" customFormat="1" ht="14.25">
      <c r="A297" s="323" t="s">
        <v>369</v>
      </c>
      <c r="B297" s="324" t="str">
        <f t="shared" si="78"/>
        <v>32</v>
      </c>
      <c r="C297" s="324">
        <f t="shared" si="79"/>
        <v>4480</v>
      </c>
      <c r="D297" s="325" t="s">
        <v>20</v>
      </c>
      <c r="E297" s="324">
        <v>0.95</v>
      </c>
      <c r="F297" s="326" t="s">
        <v>594</v>
      </c>
      <c r="G297" s="324">
        <v>67</v>
      </c>
      <c r="H297" s="323" t="s">
        <v>29</v>
      </c>
      <c r="I297" s="326">
        <v>84</v>
      </c>
      <c r="J297" s="392" t="s">
        <v>702</v>
      </c>
      <c r="K297" s="326" t="e">
        <v>#N/A</v>
      </c>
      <c r="L297" s="326">
        <v>1250</v>
      </c>
      <c r="M297" s="324">
        <v>1350</v>
      </c>
      <c r="N297" s="328" t="s">
        <v>162</v>
      </c>
      <c r="O297" s="328" t="s">
        <v>310</v>
      </c>
      <c r="P297" s="328" t="s">
        <v>14</v>
      </c>
      <c r="Q297" s="324" t="s">
        <v>15</v>
      </c>
      <c r="R297" s="328" t="s">
        <v>309</v>
      </c>
      <c r="T297" s="251"/>
      <c r="U297" s="186">
        <v>2200</v>
      </c>
      <c r="V297" s="186">
        <f t="shared" si="75"/>
        <v>2420</v>
      </c>
      <c r="W297" s="186">
        <f t="shared" si="76"/>
        <v>3145</v>
      </c>
      <c r="X297" s="186">
        <f t="shared" si="77"/>
        <v>3460</v>
      </c>
      <c r="Y297" s="271"/>
      <c r="Z297" s="271"/>
      <c r="AA297" s="271"/>
      <c r="AB297" s="251">
        <v>11010</v>
      </c>
      <c r="AD297" s="251"/>
    </row>
    <row r="298" spans="1:30" s="329" customFormat="1" ht="14.25">
      <c r="A298" s="323" t="s">
        <v>623</v>
      </c>
      <c r="B298" s="324" t="s">
        <v>676</v>
      </c>
      <c r="C298" s="324">
        <v>7420</v>
      </c>
      <c r="D298" s="325" t="s">
        <v>20</v>
      </c>
      <c r="E298" s="324">
        <v>0.95</v>
      </c>
      <c r="F298" s="326" t="s">
        <v>589</v>
      </c>
      <c r="G298" s="324">
        <v>67</v>
      </c>
      <c r="H298" s="323" t="s">
        <v>194</v>
      </c>
      <c r="I298" s="326">
        <v>24</v>
      </c>
      <c r="J298" s="392" t="s">
        <v>811</v>
      </c>
      <c r="K298" s="326" t="e">
        <v>#N/A</v>
      </c>
      <c r="L298" s="326">
        <v>1350</v>
      </c>
      <c r="M298" s="324">
        <v>1500</v>
      </c>
      <c r="N298" s="328" t="s">
        <v>162</v>
      </c>
      <c r="O298" s="328" t="s">
        <v>310</v>
      </c>
      <c r="P298" s="328" t="s">
        <v>14</v>
      </c>
      <c r="Q298" s="324" t="s">
        <v>15</v>
      </c>
      <c r="R298" s="328" t="s">
        <v>309</v>
      </c>
      <c r="T298" s="251"/>
      <c r="U298" s="186">
        <v>2700</v>
      </c>
      <c r="V298" s="186">
        <f t="shared" si="75"/>
        <v>2970</v>
      </c>
      <c r="W298" s="186">
        <f t="shared" si="76"/>
        <v>3860</v>
      </c>
      <c r="X298" s="186">
        <f t="shared" si="77"/>
        <v>4245</v>
      </c>
      <c r="Y298" s="271"/>
      <c r="Z298" s="271"/>
      <c r="AA298" s="271"/>
      <c r="AB298" s="251">
        <v>11093</v>
      </c>
      <c r="AD298" s="251"/>
    </row>
    <row r="299" spans="1:30" s="329" customFormat="1" ht="14.25">
      <c r="A299" s="323" t="s">
        <v>626</v>
      </c>
      <c r="B299" s="324" t="s">
        <v>676</v>
      </c>
      <c r="C299" s="324">
        <v>7420</v>
      </c>
      <c r="D299" s="325" t="s">
        <v>20</v>
      </c>
      <c r="E299" s="324">
        <v>0.95</v>
      </c>
      <c r="F299" s="326" t="s">
        <v>589</v>
      </c>
      <c r="G299" s="324">
        <v>67</v>
      </c>
      <c r="H299" s="323" t="s">
        <v>194</v>
      </c>
      <c r="I299" s="326">
        <v>24</v>
      </c>
      <c r="J299" s="392" t="s">
        <v>812</v>
      </c>
      <c r="K299" s="326" t="e">
        <v>#N/A</v>
      </c>
      <c r="L299" s="326">
        <v>1400</v>
      </c>
      <c r="M299" s="324">
        <v>1550</v>
      </c>
      <c r="N299" s="328" t="s">
        <v>162</v>
      </c>
      <c r="O299" s="328" t="s">
        <v>310</v>
      </c>
      <c r="P299" s="328" t="s">
        <v>14</v>
      </c>
      <c r="Q299" s="324" t="s">
        <v>15</v>
      </c>
      <c r="R299" s="328" t="s">
        <v>309</v>
      </c>
      <c r="T299" s="251"/>
      <c r="U299" s="186">
        <v>2700</v>
      </c>
      <c r="V299" s="186">
        <f t="shared" si="75"/>
        <v>2970</v>
      </c>
      <c r="W299" s="186">
        <f t="shared" si="76"/>
        <v>3860</v>
      </c>
      <c r="X299" s="186">
        <f t="shared" si="77"/>
        <v>4245</v>
      </c>
      <c r="Y299" s="271"/>
      <c r="Z299" s="271"/>
      <c r="AA299" s="271"/>
      <c r="AB299" s="251">
        <v>11094</v>
      </c>
      <c r="AD299" s="251"/>
    </row>
    <row r="300" spans="1:30" s="329" customFormat="1" ht="14.25">
      <c r="A300" s="323" t="s">
        <v>404</v>
      </c>
      <c r="B300" s="324" t="str">
        <f t="shared" si="78"/>
        <v>64</v>
      </c>
      <c r="C300" s="324">
        <f t="shared" si="79"/>
        <v>8960</v>
      </c>
      <c r="D300" s="325" t="s">
        <v>20</v>
      </c>
      <c r="E300" s="324">
        <v>0.95</v>
      </c>
      <c r="F300" s="326" t="s">
        <v>594</v>
      </c>
      <c r="G300" s="324">
        <v>67</v>
      </c>
      <c r="H300" s="323" t="s">
        <v>29</v>
      </c>
      <c r="I300" s="326">
        <v>168</v>
      </c>
      <c r="J300" s="392" t="s">
        <v>807</v>
      </c>
      <c r="K300" s="326" t="e">
        <v>#N/A</v>
      </c>
      <c r="L300" s="326">
        <v>1750</v>
      </c>
      <c r="M300" s="324">
        <v>2000</v>
      </c>
      <c r="N300" s="328" t="s">
        <v>162</v>
      </c>
      <c r="O300" s="328" t="s">
        <v>310</v>
      </c>
      <c r="P300" s="328" t="s">
        <v>14</v>
      </c>
      <c r="Q300" s="324" t="s">
        <v>15</v>
      </c>
      <c r="R300" s="328" t="s">
        <v>309</v>
      </c>
      <c r="T300" s="251"/>
      <c r="U300" s="186">
        <v>3250</v>
      </c>
      <c r="V300" s="186">
        <f t="shared" si="75"/>
        <v>3575</v>
      </c>
      <c r="W300" s="186">
        <f t="shared" si="76"/>
        <v>4650</v>
      </c>
      <c r="X300" s="186">
        <f t="shared" si="77"/>
        <v>5115</v>
      </c>
      <c r="Y300" s="271"/>
      <c r="Z300" s="271"/>
      <c r="AA300" s="271"/>
      <c r="AB300" s="251">
        <v>11013</v>
      </c>
      <c r="AD300" s="251"/>
    </row>
    <row r="301" spans="1:30" s="329" customFormat="1" ht="14.25">
      <c r="A301" s="323" t="s">
        <v>405</v>
      </c>
      <c r="B301" s="324" t="str">
        <f t="shared" si="78"/>
        <v>64</v>
      </c>
      <c r="C301" s="324">
        <f t="shared" si="79"/>
        <v>8960</v>
      </c>
      <c r="D301" s="325" t="s">
        <v>20</v>
      </c>
      <c r="E301" s="324">
        <v>0.95</v>
      </c>
      <c r="F301" s="326" t="s">
        <v>594</v>
      </c>
      <c r="G301" s="324">
        <v>67</v>
      </c>
      <c r="H301" s="323" t="s">
        <v>29</v>
      </c>
      <c r="I301" s="326">
        <v>168</v>
      </c>
      <c r="J301" s="392" t="s">
        <v>808</v>
      </c>
      <c r="K301" s="326" t="e">
        <v>#N/A</v>
      </c>
      <c r="L301" s="326">
        <v>1700</v>
      </c>
      <c r="M301" s="324">
        <v>2000</v>
      </c>
      <c r="N301" s="328" t="s">
        <v>162</v>
      </c>
      <c r="O301" s="328" t="s">
        <v>310</v>
      </c>
      <c r="P301" s="328" t="s">
        <v>14</v>
      </c>
      <c r="Q301" s="324" t="s">
        <v>15</v>
      </c>
      <c r="R301" s="328" t="s">
        <v>309</v>
      </c>
      <c r="T301" s="251"/>
      <c r="U301" s="186">
        <v>3250</v>
      </c>
      <c r="V301" s="186">
        <f t="shared" si="75"/>
        <v>3575</v>
      </c>
      <c r="W301" s="186">
        <f t="shared" si="76"/>
        <v>4650</v>
      </c>
      <c r="X301" s="186">
        <f t="shared" si="77"/>
        <v>5115</v>
      </c>
      <c r="Y301" s="271"/>
      <c r="Z301" s="271"/>
      <c r="AA301" s="271"/>
      <c r="AB301" s="251">
        <v>11014</v>
      </c>
      <c r="AD301" s="251"/>
    </row>
    <row r="302" spans="1:30" s="329" customFormat="1">
      <c r="A302" s="323" t="s">
        <v>624</v>
      </c>
      <c r="B302" s="324" t="s">
        <v>677</v>
      </c>
      <c r="C302" s="324">
        <v>11060</v>
      </c>
      <c r="D302" s="325" t="s">
        <v>20</v>
      </c>
      <c r="E302" s="324">
        <v>0.95</v>
      </c>
      <c r="F302" s="326" t="s">
        <v>589</v>
      </c>
      <c r="G302" s="324">
        <v>67</v>
      </c>
      <c r="H302" s="323" t="s">
        <v>194</v>
      </c>
      <c r="I302" s="326">
        <v>36</v>
      </c>
      <c r="J302" s="330" t="s">
        <v>813</v>
      </c>
      <c r="K302" s="326" t="e">
        <v>#N/A</v>
      </c>
      <c r="L302" s="324">
        <v>1900</v>
      </c>
      <c r="M302" s="324">
        <v>2100</v>
      </c>
      <c r="N302" s="328" t="s">
        <v>162</v>
      </c>
      <c r="O302" s="328" t="s">
        <v>310</v>
      </c>
      <c r="P302" s="328" t="s">
        <v>14</v>
      </c>
      <c r="Q302" s="324" t="s">
        <v>15</v>
      </c>
      <c r="R302" s="328" t="s">
        <v>309</v>
      </c>
      <c r="T302" s="251"/>
      <c r="U302" s="186">
        <v>3750</v>
      </c>
      <c r="V302" s="186">
        <f t="shared" si="75"/>
        <v>4125</v>
      </c>
      <c r="W302" s="186">
        <f t="shared" si="76"/>
        <v>5365</v>
      </c>
      <c r="X302" s="186">
        <f t="shared" si="77"/>
        <v>5900</v>
      </c>
      <c r="Y302" s="271"/>
      <c r="Z302" s="271"/>
      <c r="AA302" s="271"/>
      <c r="AB302" s="251">
        <v>11095</v>
      </c>
      <c r="AD302" s="251"/>
    </row>
    <row r="303" spans="1:30" s="329" customFormat="1" ht="14.25">
      <c r="A303" s="323" t="s">
        <v>627</v>
      </c>
      <c r="B303" s="324" t="s">
        <v>677</v>
      </c>
      <c r="C303" s="324">
        <v>11060</v>
      </c>
      <c r="D303" s="325" t="s">
        <v>20</v>
      </c>
      <c r="E303" s="324">
        <v>0.95</v>
      </c>
      <c r="F303" s="326" t="s">
        <v>589</v>
      </c>
      <c r="G303" s="324">
        <v>67</v>
      </c>
      <c r="H303" s="323" t="s">
        <v>194</v>
      </c>
      <c r="I303" s="326">
        <v>36</v>
      </c>
      <c r="J303" s="392" t="s">
        <v>814</v>
      </c>
      <c r="K303" s="326" t="e">
        <v>#N/A</v>
      </c>
      <c r="L303" s="326">
        <v>1950</v>
      </c>
      <c r="M303" s="324">
        <v>2150</v>
      </c>
      <c r="N303" s="328" t="s">
        <v>162</v>
      </c>
      <c r="O303" s="328" t="s">
        <v>310</v>
      </c>
      <c r="P303" s="328" t="s">
        <v>14</v>
      </c>
      <c r="Q303" s="324" t="s">
        <v>15</v>
      </c>
      <c r="R303" s="328" t="s">
        <v>309</v>
      </c>
      <c r="T303" s="251"/>
      <c r="U303" s="186">
        <v>3750</v>
      </c>
      <c r="V303" s="186">
        <f t="shared" si="75"/>
        <v>4125</v>
      </c>
      <c r="W303" s="186">
        <f t="shared" si="76"/>
        <v>5365</v>
      </c>
      <c r="X303" s="186">
        <f t="shared" si="77"/>
        <v>5900</v>
      </c>
      <c r="Y303" s="271"/>
      <c r="Z303" s="271"/>
      <c r="AA303" s="271"/>
      <c r="AB303" s="251">
        <v>11096</v>
      </c>
      <c r="AD303" s="251"/>
    </row>
    <row r="304" spans="1:30" s="329" customFormat="1" ht="14.25">
      <c r="A304" s="323" t="s">
        <v>366</v>
      </c>
      <c r="B304" s="324" t="str">
        <f>LEFT(RIGHT(A304,11),2)</f>
        <v>89</v>
      </c>
      <c r="C304" s="324">
        <f t="shared" si="79"/>
        <v>12460</v>
      </c>
      <c r="D304" s="325" t="s">
        <v>20</v>
      </c>
      <c r="E304" s="324">
        <v>0.95</v>
      </c>
      <c r="F304" s="326" t="s">
        <v>594</v>
      </c>
      <c r="G304" s="324">
        <v>67</v>
      </c>
      <c r="H304" s="323" t="s">
        <v>29</v>
      </c>
      <c r="I304" s="326">
        <v>252</v>
      </c>
      <c r="J304" s="392" t="s">
        <v>809</v>
      </c>
      <c r="K304" s="323" t="s">
        <v>494</v>
      </c>
      <c r="L304" s="326">
        <v>2350</v>
      </c>
      <c r="M304" s="326">
        <v>2600</v>
      </c>
      <c r="N304" s="328" t="s">
        <v>162</v>
      </c>
      <c r="O304" s="328" t="s">
        <v>310</v>
      </c>
      <c r="P304" s="328" t="s">
        <v>14</v>
      </c>
      <c r="Q304" s="324" t="s">
        <v>15</v>
      </c>
      <c r="R304" s="328" t="s">
        <v>309</v>
      </c>
      <c r="T304" s="251"/>
      <c r="U304" s="186">
        <v>4950</v>
      </c>
      <c r="V304" s="186">
        <f t="shared" si="75"/>
        <v>5445</v>
      </c>
      <c r="W304" s="186">
        <f t="shared" si="76"/>
        <v>7080</v>
      </c>
      <c r="X304" s="186">
        <f t="shared" si="77"/>
        <v>7790</v>
      </c>
      <c r="Y304" s="271"/>
      <c r="Z304" s="271"/>
      <c r="AA304" s="271"/>
      <c r="AB304" s="251">
        <v>11017</v>
      </c>
      <c r="AD304" s="251"/>
    </row>
    <row r="305" spans="1:30" s="329" customFormat="1" ht="14.25">
      <c r="A305" s="323" t="s">
        <v>370</v>
      </c>
      <c r="B305" s="324" t="str">
        <f t="shared" ref="B305:B318" si="80">LEFT(RIGHT(A305,11),2)</f>
        <v>89</v>
      </c>
      <c r="C305" s="324">
        <f t="shared" si="79"/>
        <v>12460</v>
      </c>
      <c r="D305" s="325" t="s">
        <v>20</v>
      </c>
      <c r="E305" s="324">
        <v>0.95</v>
      </c>
      <c r="F305" s="326" t="s">
        <v>594</v>
      </c>
      <c r="G305" s="324">
        <v>67</v>
      </c>
      <c r="H305" s="323" t="s">
        <v>29</v>
      </c>
      <c r="I305" s="326">
        <v>252</v>
      </c>
      <c r="J305" s="392" t="s">
        <v>810</v>
      </c>
      <c r="K305" s="323" t="s">
        <v>494</v>
      </c>
      <c r="L305" s="326">
        <v>2400</v>
      </c>
      <c r="M305" s="324">
        <v>2600</v>
      </c>
      <c r="N305" s="328" t="s">
        <v>162</v>
      </c>
      <c r="O305" s="328" t="s">
        <v>310</v>
      </c>
      <c r="P305" s="328" t="s">
        <v>14</v>
      </c>
      <c r="Q305" s="324" t="s">
        <v>15</v>
      </c>
      <c r="R305" s="328" t="s">
        <v>309</v>
      </c>
      <c r="T305" s="251"/>
      <c r="U305" s="186">
        <v>4950</v>
      </c>
      <c r="V305" s="186">
        <f t="shared" si="75"/>
        <v>5445</v>
      </c>
      <c r="W305" s="186">
        <f t="shared" si="76"/>
        <v>7080</v>
      </c>
      <c r="X305" s="186">
        <f t="shared" si="77"/>
        <v>7790</v>
      </c>
      <c r="Y305" s="271"/>
      <c r="Z305" s="271"/>
      <c r="AA305" s="271"/>
      <c r="AB305" s="251">
        <v>11018</v>
      </c>
      <c r="AD305" s="251"/>
    </row>
    <row r="306" spans="1:30" s="329" customFormat="1" ht="14.25">
      <c r="A306" s="323"/>
      <c r="B306" s="324"/>
      <c r="C306" s="324"/>
      <c r="D306" s="325"/>
      <c r="E306" s="324"/>
      <c r="F306" s="326"/>
      <c r="G306" s="324"/>
      <c r="H306" s="323"/>
      <c r="I306" s="326"/>
      <c r="J306" s="392"/>
      <c r="K306" s="326"/>
      <c r="L306" s="326"/>
      <c r="M306" s="324"/>
      <c r="N306" s="328"/>
      <c r="O306" s="328"/>
      <c r="P306" s="328"/>
      <c r="Q306" s="324"/>
      <c r="R306" s="328"/>
      <c r="T306" s="251"/>
      <c r="U306" s="186"/>
      <c r="V306" s="186"/>
      <c r="W306" s="186"/>
      <c r="X306" s="186"/>
      <c r="Y306" s="271"/>
      <c r="Z306" s="271"/>
      <c r="AA306" s="271"/>
      <c r="AB306" s="251"/>
      <c r="AD306" s="251"/>
    </row>
    <row r="307" spans="1:30" s="329" customFormat="1" ht="14.25">
      <c r="A307" s="323" t="s">
        <v>628</v>
      </c>
      <c r="B307" s="324" t="s">
        <v>675</v>
      </c>
      <c r="C307" s="324">
        <v>3780</v>
      </c>
      <c r="D307" s="325" t="s">
        <v>20</v>
      </c>
      <c r="E307" s="324">
        <v>0.95</v>
      </c>
      <c r="F307" s="326" t="s">
        <v>590</v>
      </c>
      <c r="G307" s="324">
        <v>67</v>
      </c>
      <c r="H307" s="323" t="s">
        <v>194</v>
      </c>
      <c r="I307" s="326">
        <v>12</v>
      </c>
      <c r="J307" s="392" t="s">
        <v>699</v>
      </c>
      <c r="K307" s="326" t="e">
        <v>#N/A</v>
      </c>
      <c r="L307" s="326">
        <v>1000</v>
      </c>
      <c r="M307" s="324">
        <v>1100</v>
      </c>
      <c r="N307" s="328" t="s">
        <v>162</v>
      </c>
      <c r="O307" s="328" t="s">
        <v>310</v>
      </c>
      <c r="P307" s="328" t="s">
        <v>14</v>
      </c>
      <c r="Q307" s="324" t="s">
        <v>15</v>
      </c>
      <c r="R307" s="328" t="s">
        <v>309</v>
      </c>
      <c r="T307" s="251"/>
      <c r="U307" s="186">
        <v>1550</v>
      </c>
      <c r="V307" s="186">
        <f t="shared" si="75"/>
        <v>1705</v>
      </c>
      <c r="W307" s="186">
        <f t="shared" si="76"/>
        <v>2215</v>
      </c>
      <c r="X307" s="186">
        <f t="shared" si="77"/>
        <v>2435</v>
      </c>
      <c r="Y307" s="271"/>
      <c r="Z307" s="271"/>
      <c r="AA307" s="271"/>
      <c r="AB307" s="251">
        <v>11097</v>
      </c>
      <c r="AD307" s="251"/>
    </row>
    <row r="308" spans="1:30" s="329" customFormat="1" ht="14.25">
      <c r="A308" s="323" t="s">
        <v>631</v>
      </c>
      <c r="B308" s="324" t="s">
        <v>675</v>
      </c>
      <c r="C308" s="324">
        <v>3780</v>
      </c>
      <c r="D308" s="325" t="s">
        <v>20</v>
      </c>
      <c r="E308" s="324">
        <v>0.95</v>
      </c>
      <c r="F308" s="326" t="s">
        <v>590</v>
      </c>
      <c r="G308" s="324">
        <v>67</v>
      </c>
      <c r="H308" s="323" t="s">
        <v>194</v>
      </c>
      <c r="I308" s="326">
        <v>12</v>
      </c>
      <c r="J308" s="392" t="s">
        <v>700</v>
      </c>
      <c r="K308" s="326" t="e">
        <v>#N/A</v>
      </c>
      <c r="L308" s="326">
        <v>1050</v>
      </c>
      <c r="M308" s="324">
        <v>1150</v>
      </c>
      <c r="N308" s="328" t="s">
        <v>162</v>
      </c>
      <c r="O308" s="328" t="s">
        <v>310</v>
      </c>
      <c r="P308" s="328" t="s">
        <v>14</v>
      </c>
      <c r="Q308" s="324" t="s">
        <v>15</v>
      </c>
      <c r="R308" s="328" t="s">
        <v>309</v>
      </c>
      <c r="T308" s="251"/>
      <c r="U308" s="186">
        <v>1550</v>
      </c>
      <c r="V308" s="186">
        <f t="shared" si="75"/>
        <v>1705</v>
      </c>
      <c r="W308" s="186">
        <f t="shared" si="76"/>
        <v>2215</v>
      </c>
      <c r="X308" s="186">
        <f t="shared" si="77"/>
        <v>2435</v>
      </c>
      <c r="Y308" s="271"/>
      <c r="Z308" s="271"/>
      <c r="AA308" s="271"/>
      <c r="AB308" s="251">
        <v>11098</v>
      </c>
      <c r="AD308" s="251"/>
    </row>
    <row r="309" spans="1:30" s="329" customFormat="1">
      <c r="A309" s="323" t="s">
        <v>367</v>
      </c>
      <c r="B309" s="324" t="str">
        <f t="shared" si="80"/>
        <v>32</v>
      </c>
      <c r="C309" s="324">
        <f t="shared" si="79"/>
        <v>4480</v>
      </c>
      <c r="D309" s="325" t="s">
        <v>20</v>
      </c>
      <c r="E309" s="324">
        <v>0.95</v>
      </c>
      <c r="F309" s="326" t="s">
        <v>591</v>
      </c>
      <c r="G309" s="324">
        <v>67</v>
      </c>
      <c r="H309" s="323" t="s">
        <v>29</v>
      </c>
      <c r="I309" s="326">
        <v>84</v>
      </c>
      <c r="J309" s="330" t="s">
        <v>701</v>
      </c>
      <c r="K309" s="326" t="e">
        <v>#N/A</v>
      </c>
      <c r="L309" s="324">
        <v>1200</v>
      </c>
      <c r="M309" s="324">
        <v>1300</v>
      </c>
      <c r="N309" s="328" t="s">
        <v>162</v>
      </c>
      <c r="O309" s="328" t="s">
        <v>310</v>
      </c>
      <c r="P309" s="328" t="s">
        <v>14</v>
      </c>
      <c r="Q309" s="324" t="s">
        <v>15</v>
      </c>
      <c r="R309" s="328" t="s">
        <v>309</v>
      </c>
      <c r="T309" s="251"/>
      <c r="U309" s="186">
        <v>2200</v>
      </c>
      <c r="V309" s="186">
        <f t="shared" si="75"/>
        <v>2420</v>
      </c>
      <c r="W309" s="186">
        <f t="shared" si="76"/>
        <v>3145</v>
      </c>
      <c r="X309" s="186">
        <f t="shared" si="77"/>
        <v>3460</v>
      </c>
      <c r="Y309" s="271"/>
      <c r="Z309" s="271"/>
      <c r="AA309" s="271"/>
      <c r="AB309" s="251">
        <v>11021</v>
      </c>
      <c r="AD309" s="251"/>
    </row>
    <row r="310" spans="1:30" s="329" customFormat="1" ht="14.25">
      <c r="A310" s="323" t="s">
        <v>356</v>
      </c>
      <c r="B310" s="324" t="str">
        <f t="shared" si="80"/>
        <v>32</v>
      </c>
      <c r="C310" s="324">
        <f t="shared" si="79"/>
        <v>4480</v>
      </c>
      <c r="D310" s="325" t="s">
        <v>20</v>
      </c>
      <c r="E310" s="324">
        <v>0.95</v>
      </c>
      <c r="F310" s="326" t="s">
        <v>591</v>
      </c>
      <c r="G310" s="324">
        <v>67</v>
      </c>
      <c r="H310" s="323" t="s">
        <v>29</v>
      </c>
      <c r="I310" s="326">
        <v>84</v>
      </c>
      <c r="J310" s="392" t="s">
        <v>702</v>
      </c>
      <c r="K310" s="326" t="e">
        <v>#N/A</v>
      </c>
      <c r="L310" s="326">
        <v>1250</v>
      </c>
      <c r="M310" s="324">
        <v>1350</v>
      </c>
      <c r="N310" s="328" t="s">
        <v>162</v>
      </c>
      <c r="O310" s="328" t="s">
        <v>310</v>
      </c>
      <c r="P310" s="328" t="s">
        <v>14</v>
      </c>
      <c r="Q310" s="324" t="s">
        <v>15</v>
      </c>
      <c r="R310" s="328" t="s">
        <v>309</v>
      </c>
      <c r="T310" s="251"/>
      <c r="U310" s="186">
        <v>2200</v>
      </c>
      <c r="V310" s="186">
        <f t="shared" si="75"/>
        <v>2420</v>
      </c>
      <c r="W310" s="186">
        <f t="shared" si="76"/>
        <v>3145</v>
      </c>
      <c r="X310" s="186">
        <f t="shared" si="77"/>
        <v>3460</v>
      </c>
      <c r="Y310" s="271"/>
      <c r="Z310" s="271"/>
      <c r="AA310" s="271"/>
      <c r="AB310" s="251">
        <v>11022</v>
      </c>
      <c r="AD310" s="251"/>
    </row>
    <row r="311" spans="1:30" s="329" customFormat="1" ht="14.25">
      <c r="A311" s="323" t="s">
        <v>629</v>
      </c>
      <c r="B311" s="324" t="s">
        <v>676</v>
      </c>
      <c r="C311" s="324">
        <v>7420</v>
      </c>
      <c r="D311" s="325" t="s">
        <v>20</v>
      </c>
      <c r="E311" s="324">
        <v>0.95</v>
      </c>
      <c r="F311" s="326" t="s">
        <v>590</v>
      </c>
      <c r="G311" s="324">
        <v>67</v>
      </c>
      <c r="H311" s="323" t="s">
        <v>194</v>
      </c>
      <c r="I311" s="326">
        <v>24</v>
      </c>
      <c r="J311" s="392" t="s">
        <v>811</v>
      </c>
      <c r="K311" s="326" t="e">
        <v>#N/A</v>
      </c>
      <c r="L311" s="326">
        <v>1350</v>
      </c>
      <c r="M311" s="324">
        <v>1500</v>
      </c>
      <c r="N311" s="328" t="s">
        <v>162</v>
      </c>
      <c r="O311" s="328" t="s">
        <v>310</v>
      </c>
      <c r="P311" s="328" t="s">
        <v>14</v>
      </c>
      <c r="Q311" s="324" t="s">
        <v>15</v>
      </c>
      <c r="R311" s="328" t="s">
        <v>309</v>
      </c>
      <c r="T311" s="251"/>
      <c r="U311" s="186">
        <v>2700</v>
      </c>
      <c r="V311" s="186">
        <f t="shared" si="75"/>
        <v>2970</v>
      </c>
      <c r="W311" s="186">
        <f t="shared" si="76"/>
        <v>3860</v>
      </c>
      <c r="X311" s="186">
        <f t="shared" si="77"/>
        <v>4245</v>
      </c>
      <c r="Y311" s="271"/>
      <c r="Z311" s="271"/>
      <c r="AA311" s="271"/>
      <c r="AB311" s="251">
        <v>11099</v>
      </c>
      <c r="AD311" s="251"/>
    </row>
    <row r="312" spans="1:30" s="329" customFormat="1" ht="14.25">
      <c r="A312" s="323" t="s">
        <v>632</v>
      </c>
      <c r="B312" s="324" t="s">
        <v>676</v>
      </c>
      <c r="C312" s="324">
        <v>7420</v>
      </c>
      <c r="D312" s="325" t="s">
        <v>20</v>
      </c>
      <c r="E312" s="324">
        <v>0.95</v>
      </c>
      <c r="F312" s="326" t="s">
        <v>590</v>
      </c>
      <c r="G312" s="324">
        <v>67</v>
      </c>
      <c r="H312" s="323" t="s">
        <v>194</v>
      </c>
      <c r="I312" s="326">
        <v>24</v>
      </c>
      <c r="J312" s="392" t="s">
        <v>812</v>
      </c>
      <c r="K312" s="326" t="e">
        <v>#N/A</v>
      </c>
      <c r="L312" s="326">
        <v>1400</v>
      </c>
      <c r="M312" s="324">
        <v>1550</v>
      </c>
      <c r="N312" s="328" t="s">
        <v>162</v>
      </c>
      <c r="O312" s="328" t="s">
        <v>310</v>
      </c>
      <c r="P312" s="328" t="s">
        <v>14</v>
      </c>
      <c r="Q312" s="324" t="s">
        <v>15</v>
      </c>
      <c r="R312" s="328" t="s">
        <v>309</v>
      </c>
      <c r="T312" s="251"/>
      <c r="U312" s="186">
        <v>2700</v>
      </c>
      <c r="V312" s="186">
        <f t="shared" si="75"/>
        <v>2970</v>
      </c>
      <c r="W312" s="186">
        <f t="shared" si="76"/>
        <v>3860</v>
      </c>
      <c r="X312" s="186">
        <f t="shared" si="77"/>
        <v>4245</v>
      </c>
      <c r="Y312" s="271"/>
      <c r="Z312" s="271"/>
      <c r="AA312" s="271"/>
      <c r="AB312" s="251">
        <v>11100</v>
      </c>
      <c r="AD312" s="251"/>
    </row>
    <row r="313" spans="1:30" s="329" customFormat="1" ht="14.25">
      <c r="A313" s="323" t="s">
        <v>406</v>
      </c>
      <c r="B313" s="324" t="str">
        <f t="shared" si="80"/>
        <v>64</v>
      </c>
      <c r="C313" s="324">
        <f t="shared" si="79"/>
        <v>8960</v>
      </c>
      <c r="D313" s="325" t="s">
        <v>20</v>
      </c>
      <c r="E313" s="324">
        <v>0.95</v>
      </c>
      <c r="F313" s="326" t="s">
        <v>591</v>
      </c>
      <c r="G313" s="324">
        <v>67</v>
      </c>
      <c r="H313" s="323" t="s">
        <v>29</v>
      </c>
      <c r="I313" s="326">
        <v>168</v>
      </c>
      <c r="J313" s="392" t="s">
        <v>807</v>
      </c>
      <c r="K313" s="326" t="e">
        <v>#N/A</v>
      </c>
      <c r="L313" s="326">
        <v>1750</v>
      </c>
      <c r="M313" s="324">
        <v>2000</v>
      </c>
      <c r="N313" s="328" t="s">
        <v>162</v>
      </c>
      <c r="O313" s="328" t="s">
        <v>310</v>
      </c>
      <c r="P313" s="328" t="s">
        <v>14</v>
      </c>
      <c r="Q313" s="324" t="s">
        <v>15</v>
      </c>
      <c r="R313" s="328" t="s">
        <v>309</v>
      </c>
      <c r="T313" s="251"/>
      <c r="U313" s="186">
        <v>3250</v>
      </c>
      <c r="V313" s="186">
        <f t="shared" si="75"/>
        <v>3575</v>
      </c>
      <c r="W313" s="186">
        <f t="shared" si="76"/>
        <v>4650</v>
      </c>
      <c r="X313" s="186">
        <f t="shared" si="77"/>
        <v>5115</v>
      </c>
      <c r="Y313" s="271"/>
      <c r="Z313" s="271"/>
      <c r="AA313" s="271"/>
      <c r="AB313" s="251">
        <v>11025</v>
      </c>
      <c r="AD313" s="251"/>
    </row>
    <row r="314" spans="1:30" s="329" customFormat="1" ht="14.25">
      <c r="A314" s="323" t="s">
        <v>358</v>
      </c>
      <c r="B314" s="324" t="str">
        <f t="shared" si="80"/>
        <v>64</v>
      </c>
      <c r="C314" s="324">
        <f t="shared" si="79"/>
        <v>8960</v>
      </c>
      <c r="D314" s="325" t="s">
        <v>20</v>
      </c>
      <c r="E314" s="324">
        <v>0.95</v>
      </c>
      <c r="F314" s="326" t="s">
        <v>591</v>
      </c>
      <c r="G314" s="324">
        <v>67</v>
      </c>
      <c r="H314" s="323" t="s">
        <v>29</v>
      </c>
      <c r="I314" s="326">
        <v>168</v>
      </c>
      <c r="J314" s="392" t="s">
        <v>808</v>
      </c>
      <c r="K314" s="326" t="e">
        <v>#N/A</v>
      </c>
      <c r="L314" s="326">
        <v>1700</v>
      </c>
      <c r="M314" s="324">
        <v>2000</v>
      </c>
      <c r="N314" s="328" t="s">
        <v>162</v>
      </c>
      <c r="O314" s="328" t="s">
        <v>310</v>
      </c>
      <c r="P314" s="328" t="s">
        <v>14</v>
      </c>
      <c r="Q314" s="324" t="s">
        <v>15</v>
      </c>
      <c r="R314" s="328" t="s">
        <v>309</v>
      </c>
      <c r="T314" s="251"/>
      <c r="U314" s="186">
        <v>3250</v>
      </c>
      <c r="V314" s="186">
        <f t="shared" si="75"/>
        <v>3575</v>
      </c>
      <c r="W314" s="186">
        <f t="shared" si="76"/>
        <v>4650</v>
      </c>
      <c r="X314" s="186">
        <f t="shared" si="77"/>
        <v>5115</v>
      </c>
      <c r="Y314" s="271"/>
      <c r="Z314" s="271"/>
      <c r="AA314" s="271"/>
      <c r="AB314" s="251">
        <v>11026</v>
      </c>
      <c r="AD314" s="251"/>
    </row>
    <row r="315" spans="1:30" s="329" customFormat="1">
      <c r="A315" s="323" t="s">
        <v>630</v>
      </c>
      <c r="B315" s="324" t="s">
        <v>677</v>
      </c>
      <c r="C315" s="324">
        <v>11060</v>
      </c>
      <c r="D315" s="325" t="s">
        <v>20</v>
      </c>
      <c r="E315" s="324">
        <v>0.95</v>
      </c>
      <c r="F315" s="326" t="s">
        <v>590</v>
      </c>
      <c r="G315" s="324">
        <v>67</v>
      </c>
      <c r="H315" s="323" t="s">
        <v>194</v>
      </c>
      <c r="I315" s="326">
        <v>36</v>
      </c>
      <c r="J315" s="330" t="s">
        <v>813</v>
      </c>
      <c r="K315" s="326" t="e">
        <v>#N/A</v>
      </c>
      <c r="L315" s="324">
        <v>1900</v>
      </c>
      <c r="M315" s="324">
        <v>2100</v>
      </c>
      <c r="N315" s="328" t="s">
        <v>162</v>
      </c>
      <c r="O315" s="328" t="s">
        <v>310</v>
      </c>
      <c r="P315" s="328" t="s">
        <v>14</v>
      </c>
      <c r="Q315" s="324" t="s">
        <v>15</v>
      </c>
      <c r="R315" s="328" t="s">
        <v>309</v>
      </c>
      <c r="T315" s="251"/>
      <c r="U315" s="186">
        <v>3750</v>
      </c>
      <c r="V315" s="186">
        <f t="shared" si="75"/>
        <v>4125</v>
      </c>
      <c r="W315" s="186">
        <f t="shared" si="76"/>
        <v>5365</v>
      </c>
      <c r="X315" s="186">
        <f t="shared" si="77"/>
        <v>5900</v>
      </c>
      <c r="Y315" s="271"/>
      <c r="Z315" s="271"/>
      <c r="AA315" s="271"/>
      <c r="AB315" s="251">
        <v>11101</v>
      </c>
      <c r="AD315" s="251"/>
    </row>
    <row r="316" spans="1:30" s="329" customFormat="1" ht="14.25">
      <c r="A316" s="323" t="s">
        <v>633</v>
      </c>
      <c r="B316" s="324" t="s">
        <v>677</v>
      </c>
      <c r="C316" s="324">
        <v>11060</v>
      </c>
      <c r="D316" s="325" t="s">
        <v>20</v>
      </c>
      <c r="E316" s="324">
        <v>0.95</v>
      </c>
      <c r="F316" s="326" t="s">
        <v>590</v>
      </c>
      <c r="G316" s="324">
        <v>67</v>
      </c>
      <c r="H316" s="323" t="s">
        <v>194</v>
      </c>
      <c r="I316" s="326">
        <v>36</v>
      </c>
      <c r="J316" s="392" t="s">
        <v>814</v>
      </c>
      <c r="K316" s="326" t="e">
        <v>#N/A</v>
      </c>
      <c r="L316" s="326">
        <v>1950</v>
      </c>
      <c r="M316" s="324">
        <v>2150</v>
      </c>
      <c r="N316" s="328" t="s">
        <v>162</v>
      </c>
      <c r="O316" s="328" t="s">
        <v>310</v>
      </c>
      <c r="P316" s="328" t="s">
        <v>14</v>
      </c>
      <c r="Q316" s="324" t="s">
        <v>15</v>
      </c>
      <c r="R316" s="328" t="s">
        <v>309</v>
      </c>
      <c r="T316" s="251"/>
      <c r="U316" s="186">
        <v>3750</v>
      </c>
      <c r="V316" s="186">
        <f t="shared" si="75"/>
        <v>4125</v>
      </c>
      <c r="W316" s="186">
        <f t="shared" si="76"/>
        <v>5365</v>
      </c>
      <c r="X316" s="186">
        <f t="shared" si="77"/>
        <v>5900</v>
      </c>
      <c r="Y316" s="271"/>
      <c r="Z316" s="271"/>
      <c r="AA316" s="271"/>
      <c r="AB316" s="251">
        <v>11102</v>
      </c>
      <c r="AD316" s="251"/>
    </row>
    <row r="317" spans="1:30" s="329" customFormat="1" ht="14.25">
      <c r="A317" s="323" t="s">
        <v>368</v>
      </c>
      <c r="B317" s="324" t="str">
        <f t="shared" si="80"/>
        <v>89</v>
      </c>
      <c r="C317" s="324">
        <f t="shared" si="79"/>
        <v>12460</v>
      </c>
      <c r="D317" s="325" t="s">
        <v>20</v>
      </c>
      <c r="E317" s="324">
        <v>0.95</v>
      </c>
      <c r="F317" s="326" t="s">
        <v>591</v>
      </c>
      <c r="G317" s="324">
        <v>67</v>
      </c>
      <c r="H317" s="323" t="s">
        <v>29</v>
      </c>
      <c r="I317" s="326">
        <v>252</v>
      </c>
      <c r="J317" s="392" t="s">
        <v>809</v>
      </c>
      <c r="K317" s="323" t="s">
        <v>494</v>
      </c>
      <c r="L317" s="326">
        <v>2350</v>
      </c>
      <c r="M317" s="326">
        <v>2600</v>
      </c>
      <c r="N317" s="328" t="s">
        <v>162</v>
      </c>
      <c r="O317" s="328" t="s">
        <v>310</v>
      </c>
      <c r="P317" s="328" t="s">
        <v>14</v>
      </c>
      <c r="Q317" s="324" t="s">
        <v>15</v>
      </c>
      <c r="R317" s="328" t="s">
        <v>309</v>
      </c>
      <c r="T317" s="251"/>
      <c r="U317" s="186">
        <v>4950</v>
      </c>
      <c r="V317" s="186">
        <f t="shared" si="75"/>
        <v>5445</v>
      </c>
      <c r="W317" s="186">
        <f t="shared" si="76"/>
        <v>7080</v>
      </c>
      <c r="X317" s="186">
        <f t="shared" si="77"/>
        <v>7790</v>
      </c>
      <c r="Y317" s="271"/>
      <c r="Z317" s="271"/>
      <c r="AA317" s="271"/>
      <c r="AB317" s="251">
        <v>11029</v>
      </c>
      <c r="AD317" s="251"/>
    </row>
    <row r="318" spans="1:30" s="329" customFormat="1" ht="14.25">
      <c r="A318" s="323" t="s">
        <v>371</v>
      </c>
      <c r="B318" s="324" t="str">
        <f t="shared" si="80"/>
        <v>89</v>
      </c>
      <c r="C318" s="324">
        <f t="shared" si="79"/>
        <v>12460</v>
      </c>
      <c r="D318" s="325" t="s">
        <v>20</v>
      </c>
      <c r="E318" s="324">
        <v>0.95</v>
      </c>
      <c r="F318" s="326" t="s">
        <v>591</v>
      </c>
      <c r="G318" s="324">
        <v>67</v>
      </c>
      <c r="H318" s="323" t="s">
        <v>29</v>
      </c>
      <c r="I318" s="326">
        <v>252</v>
      </c>
      <c r="J318" s="392" t="s">
        <v>810</v>
      </c>
      <c r="K318" s="323" t="s">
        <v>494</v>
      </c>
      <c r="L318" s="326">
        <v>2400</v>
      </c>
      <c r="M318" s="324">
        <v>2600</v>
      </c>
      <c r="N318" s="328" t="s">
        <v>162</v>
      </c>
      <c r="O318" s="328" t="s">
        <v>310</v>
      </c>
      <c r="P318" s="328" t="s">
        <v>14</v>
      </c>
      <c r="Q318" s="324" t="s">
        <v>15</v>
      </c>
      <c r="R318" s="328" t="s">
        <v>309</v>
      </c>
      <c r="T318" s="251"/>
      <c r="U318" s="186">
        <v>4950</v>
      </c>
      <c r="V318" s="186">
        <f t="shared" si="75"/>
        <v>5445</v>
      </c>
      <c r="W318" s="186">
        <f t="shared" si="76"/>
        <v>7080</v>
      </c>
      <c r="X318" s="186">
        <f t="shared" si="77"/>
        <v>7790</v>
      </c>
      <c r="Y318" s="271"/>
      <c r="Z318" s="271"/>
      <c r="AA318" s="271"/>
      <c r="AB318" s="251">
        <v>11030</v>
      </c>
      <c r="AD318" s="251"/>
    </row>
    <row r="319" spans="1:30" s="329" customFormat="1" ht="14.25">
      <c r="A319" s="323"/>
      <c r="B319" s="324" t="str">
        <f>LEFT(RIGHT(A319,11),2)</f>
        <v/>
      </c>
      <c r="C319" s="324"/>
      <c r="D319" s="325"/>
      <c r="E319" s="324"/>
      <c r="F319" s="324"/>
      <c r="G319" s="324"/>
      <c r="H319" s="323"/>
      <c r="I319" s="326"/>
      <c r="J319" s="392"/>
      <c r="K319" s="326"/>
      <c r="L319" s="326"/>
      <c r="M319" s="324"/>
      <c r="N319" s="328"/>
      <c r="O319" s="328"/>
      <c r="P319" s="328"/>
      <c r="Q319" s="324"/>
      <c r="R319" s="328"/>
      <c r="T319" s="251"/>
      <c r="U319" s="186"/>
      <c r="V319" s="186"/>
      <c r="W319" s="186"/>
      <c r="X319" s="186"/>
      <c r="Y319" s="271"/>
      <c r="Z319" s="271"/>
      <c r="AA319" s="271"/>
      <c r="AB319" s="251"/>
      <c r="AD319" s="251"/>
    </row>
    <row r="320" spans="1:30" s="329" customFormat="1" ht="14.25">
      <c r="A320" s="323" t="s">
        <v>421</v>
      </c>
      <c r="B320" s="324" t="str">
        <f>LEFT(RIGHT(A320,12),2)</f>
        <v>64</v>
      </c>
      <c r="C320" s="324">
        <f t="shared" ref="C320:C325" si="81">B320*140</f>
        <v>8960</v>
      </c>
      <c r="D320" s="325" t="s">
        <v>20</v>
      </c>
      <c r="E320" s="324">
        <v>0.95</v>
      </c>
      <c r="F320" s="326" t="s">
        <v>593</v>
      </c>
      <c r="G320" s="324">
        <v>67</v>
      </c>
      <c r="H320" s="323" t="s">
        <v>29</v>
      </c>
      <c r="I320" s="326">
        <v>168</v>
      </c>
      <c r="J320" s="392" t="s">
        <v>715</v>
      </c>
      <c r="K320" s="331" t="s">
        <v>450</v>
      </c>
      <c r="L320" s="326">
        <v>2100</v>
      </c>
      <c r="M320" s="324">
        <v>2300</v>
      </c>
      <c r="N320" s="328" t="s">
        <v>162</v>
      </c>
      <c r="O320" s="328" t="s">
        <v>310</v>
      </c>
      <c r="P320" s="328" t="s">
        <v>14</v>
      </c>
      <c r="Q320" s="324" t="s">
        <v>15</v>
      </c>
      <c r="R320" s="328" t="s">
        <v>309</v>
      </c>
      <c r="T320" s="251"/>
      <c r="U320" s="186">
        <v>4400</v>
      </c>
      <c r="V320" s="186">
        <f t="shared" si="75"/>
        <v>4840</v>
      </c>
      <c r="W320" s="186">
        <f t="shared" si="76"/>
        <v>6290</v>
      </c>
      <c r="X320" s="186">
        <f t="shared" si="77"/>
        <v>6920</v>
      </c>
      <c r="Y320" s="271"/>
      <c r="Z320" s="271"/>
      <c r="AA320" s="271"/>
      <c r="AB320" s="251">
        <v>11031</v>
      </c>
      <c r="AD320" s="251"/>
    </row>
    <row r="321" spans="1:30" s="329" customFormat="1" ht="14.25">
      <c r="A321" s="323" t="s">
        <v>422</v>
      </c>
      <c r="B321" s="324" t="str">
        <f>LEFT(RIGHT(A321,12),2)</f>
        <v>64</v>
      </c>
      <c r="C321" s="324">
        <f t="shared" si="81"/>
        <v>8960</v>
      </c>
      <c r="D321" s="325" t="s">
        <v>20</v>
      </c>
      <c r="E321" s="324">
        <v>0.95</v>
      </c>
      <c r="F321" s="326" t="s">
        <v>593</v>
      </c>
      <c r="G321" s="324">
        <v>67</v>
      </c>
      <c r="H321" s="323" t="s">
        <v>29</v>
      </c>
      <c r="I321" s="326">
        <v>168</v>
      </c>
      <c r="J321" s="392" t="s">
        <v>716</v>
      </c>
      <c r="K321" s="326" t="e">
        <v>#N/A</v>
      </c>
      <c r="L321" s="326">
        <v>2200</v>
      </c>
      <c r="M321" s="324">
        <v>2400</v>
      </c>
      <c r="N321" s="328" t="s">
        <v>162</v>
      </c>
      <c r="O321" s="328" t="s">
        <v>310</v>
      </c>
      <c r="P321" s="328" t="s">
        <v>14</v>
      </c>
      <c r="Q321" s="324" t="s">
        <v>15</v>
      </c>
      <c r="R321" s="328" t="s">
        <v>309</v>
      </c>
      <c r="T321" s="251"/>
      <c r="U321" s="186">
        <v>4400</v>
      </c>
      <c r="V321" s="186">
        <f t="shared" si="75"/>
        <v>4840</v>
      </c>
      <c r="W321" s="186">
        <f t="shared" si="76"/>
        <v>6290</v>
      </c>
      <c r="X321" s="186">
        <f t="shared" si="77"/>
        <v>6920</v>
      </c>
      <c r="Y321" s="271"/>
      <c r="Z321" s="271"/>
      <c r="AA321" s="271"/>
      <c r="AB321" s="251">
        <v>11032</v>
      </c>
      <c r="AD321" s="251"/>
    </row>
    <row r="322" spans="1:30" s="329" customFormat="1" ht="14.25">
      <c r="A322" s="323" t="s">
        <v>423</v>
      </c>
      <c r="B322" s="324" t="str">
        <f>LEFT(RIGHT(A322,13),3)</f>
        <v>128</v>
      </c>
      <c r="C322" s="324">
        <f t="shared" si="81"/>
        <v>17920</v>
      </c>
      <c r="D322" s="325" t="s">
        <v>20</v>
      </c>
      <c r="E322" s="324">
        <v>0.95</v>
      </c>
      <c r="F322" s="326" t="s">
        <v>593</v>
      </c>
      <c r="G322" s="324">
        <v>67</v>
      </c>
      <c r="H322" s="323" t="s">
        <v>29</v>
      </c>
      <c r="I322" s="326">
        <v>336</v>
      </c>
      <c r="J322" s="392" t="s">
        <v>815</v>
      </c>
      <c r="K322" s="331" t="s">
        <v>436</v>
      </c>
      <c r="L322" s="326">
        <v>3200</v>
      </c>
      <c r="M322" s="324">
        <v>3500</v>
      </c>
      <c r="N322" s="328" t="s">
        <v>162</v>
      </c>
      <c r="O322" s="328" t="s">
        <v>310</v>
      </c>
      <c r="P322" s="328" t="s">
        <v>14</v>
      </c>
      <c r="Q322" s="324" t="s">
        <v>15</v>
      </c>
      <c r="R322" s="328" t="s">
        <v>309</v>
      </c>
      <c r="T322" s="251"/>
      <c r="U322" s="186">
        <v>6500</v>
      </c>
      <c r="V322" s="186">
        <f t="shared" si="75"/>
        <v>7150</v>
      </c>
      <c r="W322" s="186">
        <f t="shared" si="76"/>
        <v>9295</v>
      </c>
      <c r="X322" s="186">
        <f t="shared" si="77"/>
        <v>10225</v>
      </c>
      <c r="Y322" s="271"/>
      <c r="Z322" s="271"/>
      <c r="AA322" s="271"/>
      <c r="AB322" s="251">
        <v>11033</v>
      </c>
      <c r="AD322" s="251"/>
    </row>
    <row r="323" spans="1:30" s="329" customFormat="1" ht="14.25">
      <c r="A323" s="323" t="s">
        <v>424</v>
      </c>
      <c r="B323" s="324" t="str">
        <f>LEFT(RIGHT(A323,13),3)</f>
        <v>128</v>
      </c>
      <c r="C323" s="324">
        <f t="shared" si="81"/>
        <v>17920</v>
      </c>
      <c r="D323" s="325" t="s">
        <v>20</v>
      </c>
      <c r="E323" s="324">
        <v>0.95</v>
      </c>
      <c r="F323" s="326" t="s">
        <v>593</v>
      </c>
      <c r="G323" s="324">
        <v>67</v>
      </c>
      <c r="H323" s="323" t="s">
        <v>29</v>
      </c>
      <c r="I323" s="326">
        <v>336</v>
      </c>
      <c r="J323" s="392" t="s">
        <v>816</v>
      </c>
      <c r="K323" s="326" t="e">
        <v>#N/A</v>
      </c>
      <c r="L323" s="326">
        <v>3300</v>
      </c>
      <c r="M323" s="324">
        <v>3600</v>
      </c>
      <c r="N323" s="328" t="s">
        <v>162</v>
      </c>
      <c r="O323" s="328" t="s">
        <v>310</v>
      </c>
      <c r="P323" s="328" t="s">
        <v>14</v>
      </c>
      <c r="Q323" s="324" t="s">
        <v>15</v>
      </c>
      <c r="R323" s="328" t="s">
        <v>309</v>
      </c>
      <c r="T323" s="251"/>
      <c r="U323" s="186">
        <v>6500</v>
      </c>
      <c r="V323" s="186">
        <f t="shared" si="75"/>
        <v>7150</v>
      </c>
      <c r="W323" s="186">
        <f t="shared" si="76"/>
        <v>9295</v>
      </c>
      <c r="X323" s="186">
        <f t="shared" si="77"/>
        <v>10225</v>
      </c>
      <c r="Y323" s="271"/>
      <c r="Z323" s="271"/>
      <c r="AA323" s="271"/>
      <c r="AB323" s="251">
        <v>11034</v>
      </c>
      <c r="AD323" s="251"/>
    </row>
    <row r="324" spans="1:30" s="329" customFormat="1" ht="14.25">
      <c r="A324" s="323" t="s">
        <v>425</v>
      </c>
      <c r="B324" s="324" t="str">
        <f>LEFT(RIGHT(A324,13),3)</f>
        <v>178</v>
      </c>
      <c r="C324" s="324">
        <f t="shared" si="81"/>
        <v>24920</v>
      </c>
      <c r="D324" s="325" t="s">
        <v>20</v>
      </c>
      <c r="E324" s="324">
        <v>0.95</v>
      </c>
      <c r="F324" s="326" t="s">
        <v>593</v>
      </c>
      <c r="G324" s="324">
        <v>67</v>
      </c>
      <c r="H324" s="323" t="s">
        <v>29</v>
      </c>
      <c r="I324" s="326">
        <v>504</v>
      </c>
      <c r="J324" s="392" t="s">
        <v>817</v>
      </c>
      <c r="K324" s="326" t="e">
        <v>#N/A</v>
      </c>
      <c r="L324" s="326" t="e">
        <v>#N/A</v>
      </c>
      <c r="M324" s="324" t="e">
        <v>#N/A</v>
      </c>
      <c r="N324" s="328" t="s">
        <v>162</v>
      </c>
      <c r="O324" s="328" t="s">
        <v>310</v>
      </c>
      <c r="P324" s="328" t="s">
        <v>14</v>
      </c>
      <c r="Q324" s="324" t="s">
        <v>15</v>
      </c>
      <c r="R324" s="328" t="s">
        <v>309</v>
      </c>
      <c r="T324" s="251"/>
      <c r="U324" s="186">
        <v>9900</v>
      </c>
      <c r="V324" s="186">
        <f t="shared" si="75"/>
        <v>10890</v>
      </c>
      <c r="W324" s="186">
        <f t="shared" si="76"/>
        <v>14155</v>
      </c>
      <c r="X324" s="186">
        <f t="shared" si="77"/>
        <v>15570</v>
      </c>
      <c r="Y324" s="271"/>
      <c r="Z324" s="271"/>
      <c r="AA324" s="271"/>
      <c r="AB324" s="251">
        <v>11035</v>
      </c>
      <c r="AD324" s="251"/>
    </row>
    <row r="325" spans="1:30" s="329" customFormat="1" ht="14.25">
      <c r="A325" s="323" t="s">
        <v>426</v>
      </c>
      <c r="B325" s="324" t="str">
        <f>LEFT(RIGHT(A325,13),3)</f>
        <v>178</v>
      </c>
      <c r="C325" s="324">
        <f t="shared" si="81"/>
        <v>24920</v>
      </c>
      <c r="D325" s="325" t="s">
        <v>20</v>
      </c>
      <c r="E325" s="324">
        <v>0.95</v>
      </c>
      <c r="F325" s="326" t="s">
        <v>593</v>
      </c>
      <c r="G325" s="324">
        <v>67</v>
      </c>
      <c r="H325" s="323" t="s">
        <v>29</v>
      </c>
      <c r="I325" s="326">
        <v>504</v>
      </c>
      <c r="J325" s="392" t="s">
        <v>818</v>
      </c>
      <c r="K325" s="326" t="e">
        <v>#N/A</v>
      </c>
      <c r="L325" s="326" t="e">
        <v>#N/A</v>
      </c>
      <c r="M325" s="324" t="e">
        <v>#N/A</v>
      </c>
      <c r="N325" s="328" t="s">
        <v>162</v>
      </c>
      <c r="O325" s="328" t="s">
        <v>310</v>
      </c>
      <c r="P325" s="328" t="s">
        <v>14</v>
      </c>
      <c r="Q325" s="324" t="s">
        <v>15</v>
      </c>
      <c r="R325" s="328" t="s">
        <v>309</v>
      </c>
      <c r="T325" s="251"/>
      <c r="U325" s="186">
        <v>9900</v>
      </c>
      <c r="V325" s="186">
        <f t="shared" si="75"/>
        <v>10890</v>
      </c>
      <c r="W325" s="186">
        <f t="shared" si="76"/>
        <v>14155</v>
      </c>
      <c r="X325" s="186">
        <f t="shared" si="77"/>
        <v>15570</v>
      </c>
      <c r="Y325" s="271"/>
      <c r="Z325" s="271"/>
      <c r="AA325" s="271"/>
      <c r="AB325" s="251">
        <v>11036</v>
      </c>
      <c r="AD325" s="251"/>
    </row>
    <row r="326" spans="1:30" s="329" customFormat="1" ht="14.25">
      <c r="A326" s="323"/>
      <c r="B326" s="324"/>
      <c r="C326" s="324"/>
      <c r="D326" s="325"/>
      <c r="E326" s="324"/>
      <c r="F326" s="324"/>
      <c r="G326" s="324"/>
      <c r="H326" s="323"/>
      <c r="I326" s="326"/>
      <c r="J326" s="392"/>
      <c r="K326" s="326"/>
      <c r="L326" s="326"/>
      <c r="M326" s="324"/>
      <c r="N326" s="328"/>
      <c r="O326" s="328"/>
      <c r="P326" s="328"/>
      <c r="Q326" s="324"/>
      <c r="R326" s="328"/>
      <c r="T326" s="251"/>
      <c r="U326" s="186"/>
      <c r="V326" s="186"/>
      <c r="W326" s="186"/>
      <c r="X326" s="186"/>
      <c r="Y326" s="271"/>
      <c r="Z326" s="271"/>
      <c r="AA326" s="271"/>
      <c r="AB326" s="251"/>
      <c r="AD326" s="251"/>
    </row>
    <row r="327" spans="1:30" s="329" customFormat="1" ht="14.25">
      <c r="A327" s="323" t="s">
        <v>634</v>
      </c>
      <c r="B327" s="324" t="s">
        <v>672</v>
      </c>
      <c r="C327" s="324">
        <v>7560</v>
      </c>
      <c r="D327" s="325" t="s">
        <v>20</v>
      </c>
      <c r="E327" s="324">
        <v>0.95</v>
      </c>
      <c r="F327" s="326" t="s">
        <v>589</v>
      </c>
      <c r="G327" s="324">
        <v>67</v>
      </c>
      <c r="H327" s="323" t="s">
        <v>194</v>
      </c>
      <c r="I327" s="326">
        <v>24</v>
      </c>
      <c r="J327" s="392" t="s">
        <v>711</v>
      </c>
      <c r="K327" s="331" t="e">
        <v>#N/A</v>
      </c>
      <c r="L327" s="331">
        <v>1500</v>
      </c>
      <c r="M327" s="324">
        <v>1700</v>
      </c>
      <c r="N327" s="328" t="s">
        <v>162</v>
      </c>
      <c r="O327" s="328" t="s">
        <v>310</v>
      </c>
      <c r="P327" s="328" t="s">
        <v>14</v>
      </c>
      <c r="Q327" s="324" t="s">
        <v>15</v>
      </c>
      <c r="R327" s="328" t="s">
        <v>309</v>
      </c>
      <c r="T327" s="251"/>
      <c r="U327" s="186">
        <v>3100</v>
      </c>
      <c r="V327" s="186">
        <f t="shared" si="75"/>
        <v>3410</v>
      </c>
      <c r="W327" s="186">
        <f t="shared" si="76"/>
        <v>4435</v>
      </c>
      <c r="X327" s="186">
        <v>5885</v>
      </c>
      <c r="Y327" s="271"/>
      <c r="Z327" s="271"/>
      <c r="AA327" s="271"/>
      <c r="AB327" s="251">
        <v>11103</v>
      </c>
      <c r="AD327" s="251"/>
    </row>
    <row r="328" spans="1:30" s="329" customFormat="1" ht="14.25">
      <c r="A328" s="323" t="s">
        <v>637</v>
      </c>
      <c r="B328" s="324" t="s">
        <v>672</v>
      </c>
      <c r="C328" s="324">
        <v>7560</v>
      </c>
      <c r="D328" s="325" t="s">
        <v>20</v>
      </c>
      <c r="E328" s="324">
        <v>0.95</v>
      </c>
      <c r="F328" s="326" t="s">
        <v>589</v>
      </c>
      <c r="G328" s="324">
        <v>67</v>
      </c>
      <c r="H328" s="323" t="s">
        <v>194</v>
      </c>
      <c r="I328" s="326">
        <v>24</v>
      </c>
      <c r="J328" s="392" t="s">
        <v>712</v>
      </c>
      <c r="K328" s="331" t="e">
        <v>#N/A</v>
      </c>
      <c r="L328" s="326">
        <v>1550</v>
      </c>
      <c r="M328" s="324">
        <v>1750</v>
      </c>
      <c r="N328" s="328" t="s">
        <v>162</v>
      </c>
      <c r="O328" s="328" t="s">
        <v>310</v>
      </c>
      <c r="P328" s="328" t="s">
        <v>14</v>
      </c>
      <c r="Q328" s="324" t="s">
        <v>15</v>
      </c>
      <c r="R328" s="328" t="s">
        <v>309</v>
      </c>
      <c r="T328" s="251"/>
      <c r="U328" s="186">
        <v>3100</v>
      </c>
      <c r="V328" s="186">
        <f t="shared" si="75"/>
        <v>3410</v>
      </c>
      <c r="W328" s="186">
        <f t="shared" si="76"/>
        <v>4435</v>
      </c>
      <c r="X328" s="186">
        <v>5885</v>
      </c>
      <c r="Y328" s="271"/>
      <c r="Z328" s="271"/>
      <c r="AA328" s="271"/>
      <c r="AB328" s="251">
        <v>11104</v>
      </c>
      <c r="AD328" s="251"/>
    </row>
    <row r="329" spans="1:30" s="329" customFormat="1" ht="14.25">
      <c r="A329" s="323" t="s">
        <v>372</v>
      </c>
      <c r="B329" s="324" t="str">
        <f>LEFT(RIGHT(A329,12),2)</f>
        <v>64</v>
      </c>
      <c r="C329" s="324">
        <f t="shared" si="79"/>
        <v>8960</v>
      </c>
      <c r="D329" s="325" t="s">
        <v>20</v>
      </c>
      <c r="E329" s="324">
        <v>0.95</v>
      </c>
      <c r="F329" s="326" t="s">
        <v>594</v>
      </c>
      <c r="G329" s="324">
        <v>67</v>
      </c>
      <c r="H329" s="323" t="s">
        <v>29</v>
      </c>
      <c r="I329" s="326">
        <v>168</v>
      </c>
      <c r="J329" s="392" t="s">
        <v>715</v>
      </c>
      <c r="K329" s="331" t="s">
        <v>450</v>
      </c>
      <c r="L329" s="326">
        <v>2100</v>
      </c>
      <c r="M329" s="324">
        <v>2300</v>
      </c>
      <c r="N329" s="328" t="s">
        <v>162</v>
      </c>
      <c r="O329" s="328" t="s">
        <v>310</v>
      </c>
      <c r="P329" s="328" t="s">
        <v>14</v>
      </c>
      <c r="Q329" s="324" t="s">
        <v>15</v>
      </c>
      <c r="R329" s="328" t="s">
        <v>309</v>
      </c>
      <c r="T329" s="251"/>
      <c r="U329" s="186">
        <v>4400</v>
      </c>
      <c r="V329" s="186">
        <f t="shared" si="75"/>
        <v>4840</v>
      </c>
      <c r="W329" s="186">
        <f t="shared" si="76"/>
        <v>6290</v>
      </c>
      <c r="X329" s="186">
        <f t="shared" si="77"/>
        <v>6920</v>
      </c>
      <c r="Y329" s="271"/>
      <c r="Z329" s="271"/>
      <c r="AA329" s="271"/>
      <c r="AB329" s="251">
        <v>11039</v>
      </c>
      <c r="AD329" s="251"/>
    </row>
    <row r="330" spans="1:30" s="329" customFormat="1" ht="14.25">
      <c r="A330" s="323" t="s">
        <v>374</v>
      </c>
      <c r="B330" s="324" t="str">
        <f>LEFT(RIGHT(A330,12),2)</f>
        <v>64</v>
      </c>
      <c r="C330" s="324">
        <f t="shared" si="79"/>
        <v>8960</v>
      </c>
      <c r="D330" s="325" t="s">
        <v>20</v>
      </c>
      <c r="E330" s="324">
        <v>0.95</v>
      </c>
      <c r="F330" s="326" t="s">
        <v>594</v>
      </c>
      <c r="G330" s="324">
        <v>67</v>
      </c>
      <c r="H330" s="323" t="s">
        <v>29</v>
      </c>
      <c r="I330" s="326">
        <v>168</v>
      </c>
      <c r="J330" s="392" t="s">
        <v>716</v>
      </c>
      <c r="K330" s="331" t="e">
        <v>#N/A</v>
      </c>
      <c r="L330" s="326">
        <v>2100</v>
      </c>
      <c r="M330" s="324">
        <v>2300</v>
      </c>
      <c r="N330" s="328" t="s">
        <v>162</v>
      </c>
      <c r="O330" s="328" t="s">
        <v>310</v>
      </c>
      <c r="P330" s="328" t="s">
        <v>14</v>
      </c>
      <c r="Q330" s="324" t="s">
        <v>15</v>
      </c>
      <c r="R330" s="328" t="s">
        <v>309</v>
      </c>
      <c r="T330" s="251"/>
      <c r="U330" s="186">
        <v>4400</v>
      </c>
      <c r="V330" s="186">
        <f t="shared" si="75"/>
        <v>4840</v>
      </c>
      <c r="W330" s="186">
        <f t="shared" si="76"/>
        <v>6290</v>
      </c>
      <c r="X330" s="186">
        <f t="shared" si="77"/>
        <v>6920</v>
      </c>
      <c r="Y330" s="271"/>
      <c r="Z330" s="271"/>
      <c r="AA330" s="271"/>
      <c r="AB330" s="251">
        <v>11040</v>
      </c>
      <c r="AD330" s="251"/>
    </row>
    <row r="331" spans="1:30" s="329" customFormat="1" ht="14.25">
      <c r="A331" s="323" t="s">
        <v>635</v>
      </c>
      <c r="B331" s="324" t="s">
        <v>673</v>
      </c>
      <c r="C331" s="324">
        <v>14840</v>
      </c>
      <c r="D331" s="325" t="s">
        <v>20</v>
      </c>
      <c r="E331" s="324">
        <v>0.95</v>
      </c>
      <c r="F331" s="326" t="s">
        <v>589</v>
      </c>
      <c r="G331" s="324">
        <v>67</v>
      </c>
      <c r="H331" s="323" t="s">
        <v>194</v>
      </c>
      <c r="I331" s="326">
        <v>48</v>
      </c>
      <c r="J331" s="392" t="s">
        <v>819</v>
      </c>
      <c r="K331" s="331" t="e">
        <v>#N/A</v>
      </c>
      <c r="L331" s="326">
        <v>2500</v>
      </c>
      <c r="M331" s="324">
        <v>2700</v>
      </c>
      <c r="N331" s="328" t="s">
        <v>162</v>
      </c>
      <c r="O331" s="328" t="s">
        <v>310</v>
      </c>
      <c r="P331" s="328" t="s">
        <v>14</v>
      </c>
      <c r="Q331" s="324" t="s">
        <v>15</v>
      </c>
      <c r="R331" s="328" t="s">
        <v>309</v>
      </c>
      <c r="T331" s="251"/>
      <c r="U331" s="186">
        <v>5400</v>
      </c>
      <c r="V331" s="186">
        <f t="shared" si="75"/>
        <v>5940</v>
      </c>
      <c r="W331" s="186">
        <f t="shared" si="76"/>
        <v>7720</v>
      </c>
      <c r="X331" s="186">
        <f t="shared" si="77"/>
        <v>8490</v>
      </c>
      <c r="Y331" s="271"/>
      <c r="Z331" s="271"/>
      <c r="AA331" s="271"/>
      <c r="AB331" s="251">
        <v>11105</v>
      </c>
      <c r="AD331" s="251"/>
    </row>
    <row r="332" spans="1:30" s="329" customFormat="1" ht="14.25">
      <c r="A332" s="323" t="s">
        <v>638</v>
      </c>
      <c r="B332" s="324" t="s">
        <v>673</v>
      </c>
      <c r="C332" s="324">
        <v>14840</v>
      </c>
      <c r="D332" s="325" t="s">
        <v>20</v>
      </c>
      <c r="E332" s="324">
        <v>0.95</v>
      </c>
      <c r="F332" s="326" t="s">
        <v>589</v>
      </c>
      <c r="G332" s="324">
        <v>67</v>
      </c>
      <c r="H332" s="323" t="s">
        <v>194</v>
      </c>
      <c r="I332" s="326">
        <v>48</v>
      </c>
      <c r="J332" s="392" t="s">
        <v>789</v>
      </c>
      <c r="K332" s="331" t="e">
        <v>#N/A</v>
      </c>
      <c r="L332" s="326">
        <v>2550</v>
      </c>
      <c r="M332" s="324">
        <v>2750</v>
      </c>
      <c r="N332" s="328" t="s">
        <v>162</v>
      </c>
      <c r="O332" s="328" t="s">
        <v>310</v>
      </c>
      <c r="P332" s="328" t="s">
        <v>14</v>
      </c>
      <c r="Q332" s="324" t="s">
        <v>15</v>
      </c>
      <c r="R332" s="328" t="s">
        <v>309</v>
      </c>
      <c r="T332" s="251"/>
      <c r="U332" s="186">
        <v>5400</v>
      </c>
      <c r="V332" s="186">
        <f t="shared" si="75"/>
        <v>5940</v>
      </c>
      <c r="W332" s="186">
        <f t="shared" si="76"/>
        <v>7720</v>
      </c>
      <c r="X332" s="186">
        <f t="shared" si="77"/>
        <v>8490</v>
      </c>
      <c r="Y332" s="271"/>
      <c r="Z332" s="271"/>
      <c r="AA332" s="271"/>
      <c r="AB332" s="251">
        <v>11106</v>
      </c>
      <c r="AD332" s="251"/>
    </row>
    <row r="333" spans="1:30" s="329" customFormat="1" ht="14.25">
      <c r="A333" s="323" t="s">
        <v>407</v>
      </c>
      <c r="B333" s="324" t="str">
        <f t="shared" ref="B333:B339" si="82">LEFT(RIGHT(A333,13),3)</f>
        <v>128</v>
      </c>
      <c r="C333" s="324">
        <f t="shared" si="79"/>
        <v>17920</v>
      </c>
      <c r="D333" s="325" t="s">
        <v>20</v>
      </c>
      <c r="E333" s="324">
        <v>0.95</v>
      </c>
      <c r="F333" s="326" t="s">
        <v>594</v>
      </c>
      <c r="G333" s="324">
        <v>67</v>
      </c>
      <c r="H333" s="323" t="s">
        <v>29</v>
      </c>
      <c r="I333" s="326">
        <v>336</v>
      </c>
      <c r="J333" s="392" t="s">
        <v>815</v>
      </c>
      <c r="K333" s="331" t="s">
        <v>436</v>
      </c>
      <c r="L333" s="326">
        <v>3200</v>
      </c>
      <c r="M333" s="324">
        <v>3500</v>
      </c>
      <c r="N333" s="328" t="s">
        <v>162</v>
      </c>
      <c r="O333" s="328" t="s">
        <v>310</v>
      </c>
      <c r="P333" s="328" t="s">
        <v>14</v>
      </c>
      <c r="Q333" s="324" t="s">
        <v>15</v>
      </c>
      <c r="R333" s="328" t="s">
        <v>309</v>
      </c>
      <c r="T333" s="251"/>
      <c r="U333" s="186">
        <v>6500</v>
      </c>
      <c r="V333" s="186">
        <f t="shared" si="75"/>
        <v>7150</v>
      </c>
      <c r="W333" s="186">
        <f t="shared" si="76"/>
        <v>9295</v>
      </c>
      <c r="X333" s="186">
        <f t="shared" si="77"/>
        <v>10225</v>
      </c>
      <c r="Y333" s="271"/>
      <c r="Z333" s="271"/>
      <c r="AA333" s="271"/>
      <c r="AB333" s="251">
        <v>11043</v>
      </c>
      <c r="AD333" s="251"/>
    </row>
    <row r="334" spans="1:30" s="329" customFormat="1" ht="14.25">
      <c r="A334" s="323" t="s">
        <v>408</v>
      </c>
      <c r="B334" s="324" t="str">
        <f t="shared" si="82"/>
        <v>128</v>
      </c>
      <c r="C334" s="324">
        <f t="shared" si="79"/>
        <v>17920</v>
      </c>
      <c r="D334" s="325" t="s">
        <v>20</v>
      </c>
      <c r="E334" s="324">
        <v>0.95</v>
      </c>
      <c r="F334" s="326" t="s">
        <v>594</v>
      </c>
      <c r="G334" s="324">
        <v>67</v>
      </c>
      <c r="H334" s="323" t="s">
        <v>29</v>
      </c>
      <c r="I334" s="326">
        <v>336</v>
      </c>
      <c r="J334" s="392" t="s">
        <v>816</v>
      </c>
      <c r="K334" s="331" t="e">
        <v>#N/A</v>
      </c>
      <c r="L334" s="326">
        <v>3300</v>
      </c>
      <c r="M334" s="324">
        <v>3600</v>
      </c>
      <c r="N334" s="328" t="s">
        <v>162</v>
      </c>
      <c r="O334" s="328" t="s">
        <v>310</v>
      </c>
      <c r="P334" s="328" t="s">
        <v>14</v>
      </c>
      <c r="Q334" s="324" t="s">
        <v>15</v>
      </c>
      <c r="R334" s="328" t="s">
        <v>309</v>
      </c>
      <c r="T334" s="251"/>
      <c r="U334" s="186">
        <v>6500</v>
      </c>
      <c r="V334" s="186">
        <f t="shared" si="75"/>
        <v>7150</v>
      </c>
      <c r="W334" s="186">
        <f t="shared" si="76"/>
        <v>9295</v>
      </c>
      <c r="X334" s="186">
        <f t="shared" si="77"/>
        <v>10225</v>
      </c>
      <c r="Y334" s="271"/>
      <c r="Z334" s="271"/>
      <c r="AA334" s="271"/>
      <c r="AB334" s="251">
        <v>11044</v>
      </c>
      <c r="AD334" s="251"/>
    </row>
    <row r="335" spans="1:30" s="329" customFormat="1" ht="14.25">
      <c r="A335" s="323" t="s">
        <v>636</v>
      </c>
      <c r="B335" s="324" t="s">
        <v>674</v>
      </c>
      <c r="C335" s="324">
        <v>22120</v>
      </c>
      <c r="D335" s="325" t="s">
        <v>20</v>
      </c>
      <c r="E335" s="324">
        <v>0.95</v>
      </c>
      <c r="F335" s="326" t="s">
        <v>589</v>
      </c>
      <c r="G335" s="324">
        <v>67</v>
      </c>
      <c r="H335" s="323" t="s">
        <v>194</v>
      </c>
      <c r="I335" s="326">
        <v>72</v>
      </c>
      <c r="J335" s="392" t="s">
        <v>820</v>
      </c>
      <c r="K335" s="331" t="e">
        <v>#N/A</v>
      </c>
      <c r="L335" s="326">
        <v>3700</v>
      </c>
      <c r="M335" s="324">
        <v>4000</v>
      </c>
      <c r="N335" s="328" t="s">
        <v>162</v>
      </c>
      <c r="O335" s="328" t="s">
        <v>310</v>
      </c>
      <c r="P335" s="328" t="s">
        <v>14</v>
      </c>
      <c r="Q335" s="324" t="s">
        <v>15</v>
      </c>
      <c r="R335" s="328" t="s">
        <v>309</v>
      </c>
      <c r="T335" s="251"/>
      <c r="U335" s="186">
        <v>7500</v>
      </c>
      <c r="V335" s="186">
        <f t="shared" si="75"/>
        <v>8250</v>
      </c>
      <c r="W335" s="186">
        <f t="shared" si="76"/>
        <v>10725</v>
      </c>
      <c r="X335" s="186">
        <f t="shared" si="77"/>
        <v>11800</v>
      </c>
      <c r="Y335" s="271"/>
      <c r="Z335" s="271"/>
      <c r="AA335" s="271"/>
      <c r="AB335" s="251">
        <v>11107</v>
      </c>
      <c r="AD335" s="251"/>
    </row>
    <row r="336" spans="1:30" s="329" customFormat="1" ht="14.25">
      <c r="A336" s="323" t="s">
        <v>639</v>
      </c>
      <c r="B336" s="324" t="s">
        <v>674</v>
      </c>
      <c r="C336" s="324">
        <v>22120</v>
      </c>
      <c r="D336" s="325" t="s">
        <v>20</v>
      </c>
      <c r="E336" s="324">
        <v>0.95</v>
      </c>
      <c r="F336" s="326" t="s">
        <v>589</v>
      </c>
      <c r="G336" s="324">
        <v>67</v>
      </c>
      <c r="H336" s="323" t="s">
        <v>194</v>
      </c>
      <c r="I336" s="326">
        <v>72</v>
      </c>
      <c r="J336" s="392" t="s">
        <v>791</v>
      </c>
      <c r="K336" s="331" t="e">
        <v>#N/A</v>
      </c>
      <c r="L336" s="326">
        <v>3500</v>
      </c>
      <c r="M336" s="324">
        <v>3800</v>
      </c>
      <c r="N336" s="328" t="s">
        <v>162</v>
      </c>
      <c r="O336" s="328" t="s">
        <v>310</v>
      </c>
      <c r="P336" s="328" t="s">
        <v>14</v>
      </c>
      <c r="Q336" s="324" t="s">
        <v>15</v>
      </c>
      <c r="R336" s="328" t="s">
        <v>309</v>
      </c>
      <c r="T336" s="251"/>
      <c r="U336" s="186">
        <v>7500</v>
      </c>
      <c r="V336" s="186">
        <f t="shared" si="75"/>
        <v>8250</v>
      </c>
      <c r="W336" s="186">
        <f t="shared" si="76"/>
        <v>10725</v>
      </c>
      <c r="X336" s="186">
        <f t="shared" si="77"/>
        <v>11800</v>
      </c>
      <c r="Y336" s="271"/>
      <c r="Z336" s="271"/>
      <c r="AA336" s="271"/>
      <c r="AB336" s="251">
        <v>11108</v>
      </c>
      <c r="AD336" s="251"/>
    </row>
    <row r="337" spans="1:30" s="329" customFormat="1" ht="14.25">
      <c r="A337" s="323" t="s">
        <v>373</v>
      </c>
      <c r="B337" s="324" t="str">
        <f t="shared" si="82"/>
        <v>178</v>
      </c>
      <c r="C337" s="324">
        <f t="shared" si="79"/>
        <v>24920</v>
      </c>
      <c r="D337" s="325" t="s">
        <v>20</v>
      </c>
      <c r="E337" s="324">
        <v>0.95</v>
      </c>
      <c r="F337" s="326" t="s">
        <v>594</v>
      </c>
      <c r="G337" s="324">
        <v>67</v>
      </c>
      <c r="H337" s="323" t="s">
        <v>29</v>
      </c>
      <c r="I337" s="326">
        <v>504</v>
      </c>
      <c r="J337" s="392" t="s">
        <v>817</v>
      </c>
      <c r="K337" s="331" t="e">
        <v>#N/A</v>
      </c>
      <c r="L337" s="326" t="e">
        <v>#N/A</v>
      </c>
      <c r="M337" s="324" t="e">
        <v>#N/A</v>
      </c>
      <c r="N337" s="328" t="s">
        <v>162</v>
      </c>
      <c r="O337" s="328" t="s">
        <v>310</v>
      </c>
      <c r="P337" s="328" t="s">
        <v>14</v>
      </c>
      <c r="Q337" s="324" t="s">
        <v>15</v>
      </c>
      <c r="R337" s="328" t="s">
        <v>309</v>
      </c>
      <c r="T337" s="251"/>
      <c r="U337" s="186">
        <v>9900</v>
      </c>
      <c r="V337" s="186">
        <f t="shared" si="75"/>
        <v>10890</v>
      </c>
      <c r="W337" s="186">
        <f t="shared" si="76"/>
        <v>14155</v>
      </c>
      <c r="X337" s="186">
        <f t="shared" si="77"/>
        <v>15570</v>
      </c>
      <c r="Y337" s="271"/>
      <c r="Z337" s="271"/>
      <c r="AA337" s="271"/>
      <c r="AB337" s="251">
        <v>11047</v>
      </c>
      <c r="AD337" s="251"/>
    </row>
    <row r="338" spans="1:30" s="329" customFormat="1" ht="14.25">
      <c r="A338" s="323" t="s">
        <v>375</v>
      </c>
      <c r="B338" s="324" t="str">
        <f t="shared" si="82"/>
        <v>178</v>
      </c>
      <c r="C338" s="324">
        <f t="shared" si="79"/>
        <v>24920</v>
      </c>
      <c r="D338" s="325" t="s">
        <v>20</v>
      </c>
      <c r="E338" s="324">
        <v>0.95</v>
      </c>
      <c r="F338" s="326" t="s">
        <v>594</v>
      </c>
      <c r="G338" s="324">
        <v>67</v>
      </c>
      <c r="H338" s="323" t="s">
        <v>29</v>
      </c>
      <c r="I338" s="326">
        <v>504</v>
      </c>
      <c r="J338" s="392" t="s">
        <v>818</v>
      </c>
      <c r="K338" s="331" t="e">
        <v>#N/A</v>
      </c>
      <c r="L338" s="326" t="e">
        <v>#N/A</v>
      </c>
      <c r="M338" s="324" t="e">
        <v>#N/A</v>
      </c>
      <c r="N338" s="328" t="s">
        <v>162</v>
      </c>
      <c r="O338" s="328" t="s">
        <v>310</v>
      </c>
      <c r="P338" s="328" t="s">
        <v>14</v>
      </c>
      <c r="Q338" s="324" t="s">
        <v>15</v>
      </c>
      <c r="R338" s="328" t="s">
        <v>309</v>
      </c>
      <c r="T338" s="251"/>
      <c r="U338" s="186">
        <v>9900</v>
      </c>
      <c r="V338" s="186">
        <f t="shared" si="75"/>
        <v>10890</v>
      </c>
      <c r="W338" s="186">
        <f t="shared" si="76"/>
        <v>14155</v>
      </c>
      <c r="X338" s="186">
        <f t="shared" si="77"/>
        <v>15570</v>
      </c>
      <c r="Y338" s="271"/>
      <c r="Z338" s="271"/>
      <c r="AA338" s="271"/>
      <c r="AB338" s="251">
        <v>11048</v>
      </c>
      <c r="AD338" s="251"/>
    </row>
    <row r="339" spans="1:30" s="329" customFormat="1" ht="14.25">
      <c r="A339" s="323"/>
      <c r="B339" s="324" t="str">
        <f t="shared" si="82"/>
        <v/>
      </c>
      <c r="C339" s="324"/>
      <c r="D339" s="325"/>
      <c r="E339" s="324"/>
      <c r="F339" s="324"/>
      <c r="G339" s="324"/>
      <c r="H339" s="323"/>
      <c r="I339" s="326"/>
      <c r="J339" s="392"/>
      <c r="K339" s="326"/>
      <c r="L339" s="326"/>
      <c r="M339" s="324"/>
      <c r="N339" s="328"/>
      <c r="O339" s="328"/>
      <c r="P339" s="328"/>
      <c r="Q339" s="324"/>
      <c r="R339" s="328"/>
      <c r="T339" s="251"/>
      <c r="U339" s="186"/>
      <c r="V339" s="186"/>
      <c r="W339" s="186"/>
      <c r="X339" s="186"/>
      <c r="Y339" s="271"/>
      <c r="Z339" s="271"/>
      <c r="AA339" s="271"/>
      <c r="AB339" s="251"/>
      <c r="AD339" s="251"/>
    </row>
    <row r="340" spans="1:30" s="329" customFormat="1" ht="14.25">
      <c r="A340" s="323" t="s">
        <v>640</v>
      </c>
      <c r="B340" s="324" t="s">
        <v>672</v>
      </c>
      <c r="C340" s="324">
        <v>7560</v>
      </c>
      <c r="D340" s="325" t="s">
        <v>20</v>
      </c>
      <c r="E340" s="324">
        <v>0.95</v>
      </c>
      <c r="F340" s="326" t="s">
        <v>590</v>
      </c>
      <c r="G340" s="324">
        <v>67</v>
      </c>
      <c r="H340" s="323" t="s">
        <v>194</v>
      </c>
      <c r="I340" s="326">
        <v>24</v>
      </c>
      <c r="J340" s="392" t="s">
        <v>711</v>
      </c>
      <c r="K340" s="331" t="e">
        <v>#N/A</v>
      </c>
      <c r="L340" s="331">
        <v>1500</v>
      </c>
      <c r="M340" s="324">
        <v>1700</v>
      </c>
      <c r="N340" s="328" t="s">
        <v>162</v>
      </c>
      <c r="O340" s="328" t="s">
        <v>310</v>
      </c>
      <c r="P340" s="328" t="s">
        <v>14</v>
      </c>
      <c r="Q340" s="324" t="s">
        <v>15</v>
      </c>
      <c r="R340" s="328" t="s">
        <v>309</v>
      </c>
      <c r="T340" s="251"/>
      <c r="U340" s="186">
        <v>3100</v>
      </c>
      <c r="V340" s="186">
        <f t="shared" si="75"/>
        <v>3410</v>
      </c>
      <c r="W340" s="186">
        <f t="shared" si="76"/>
        <v>4435</v>
      </c>
      <c r="X340" s="186">
        <f t="shared" si="77"/>
        <v>4880</v>
      </c>
      <c r="Y340" s="271"/>
      <c r="Z340" s="271"/>
      <c r="AA340" s="271"/>
      <c r="AB340" s="251">
        <v>11109</v>
      </c>
      <c r="AD340" s="251"/>
    </row>
    <row r="341" spans="1:30" s="329" customFormat="1" ht="14.25">
      <c r="A341" s="323" t="s">
        <v>643</v>
      </c>
      <c r="B341" s="324" t="s">
        <v>672</v>
      </c>
      <c r="C341" s="324">
        <v>7560</v>
      </c>
      <c r="D341" s="325" t="s">
        <v>20</v>
      </c>
      <c r="E341" s="324">
        <v>0.95</v>
      </c>
      <c r="F341" s="326" t="s">
        <v>590</v>
      </c>
      <c r="G341" s="324">
        <v>67</v>
      </c>
      <c r="H341" s="323" t="s">
        <v>194</v>
      </c>
      <c r="I341" s="326">
        <v>24</v>
      </c>
      <c r="J341" s="392" t="s">
        <v>712</v>
      </c>
      <c r="K341" s="331" t="e">
        <v>#N/A</v>
      </c>
      <c r="L341" s="326">
        <v>1550</v>
      </c>
      <c r="M341" s="324">
        <v>1750</v>
      </c>
      <c r="N341" s="328" t="s">
        <v>162</v>
      </c>
      <c r="O341" s="328" t="s">
        <v>310</v>
      </c>
      <c r="P341" s="328" t="s">
        <v>14</v>
      </c>
      <c r="Q341" s="324" t="s">
        <v>15</v>
      </c>
      <c r="R341" s="328" t="s">
        <v>309</v>
      </c>
      <c r="T341" s="251"/>
      <c r="U341" s="186">
        <v>3100</v>
      </c>
      <c r="V341" s="186">
        <f t="shared" si="75"/>
        <v>3410</v>
      </c>
      <c r="W341" s="186">
        <f t="shared" si="76"/>
        <v>4435</v>
      </c>
      <c r="X341" s="186">
        <f t="shared" si="77"/>
        <v>4880</v>
      </c>
      <c r="Y341" s="271"/>
      <c r="Z341" s="271"/>
      <c r="AA341" s="271"/>
      <c r="AB341" s="251">
        <v>11110</v>
      </c>
      <c r="AD341" s="251"/>
    </row>
    <row r="342" spans="1:30" s="329" customFormat="1" ht="14.25">
      <c r="A342" s="323" t="s">
        <v>378</v>
      </c>
      <c r="B342" s="324" t="str">
        <f>LEFT(RIGHT(A342,12),2)</f>
        <v>64</v>
      </c>
      <c r="C342" s="324">
        <f t="shared" si="79"/>
        <v>8960</v>
      </c>
      <c r="D342" s="325" t="s">
        <v>20</v>
      </c>
      <c r="E342" s="324">
        <v>0.95</v>
      </c>
      <c r="F342" s="326" t="s">
        <v>591</v>
      </c>
      <c r="G342" s="324">
        <v>67</v>
      </c>
      <c r="H342" s="323" t="s">
        <v>29</v>
      </c>
      <c r="I342" s="326">
        <v>168</v>
      </c>
      <c r="J342" s="392" t="s">
        <v>715</v>
      </c>
      <c r="K342" s="331" t="s">
        <v>450</v>
      </c>
      <c r="L342" s="326">
        <v>2100</v>
      </c>
      <c r="M342" s="324">
        <v>2300</v>
      </c>
      <c r="N342" s="328" t="s">
        <v>162</v>
      </c>
      <c r="O342" s="328" t="s">
        <v>310</v>
      </c>
      <c r="P342" s="328" t="s">
        <v>14</v>
      </c>
      <c r="Q342" s="324" t="s">
        <v>15</v>
      </c>
      <c r="R342" s="328" t="s">
        <v>309</v>
      </c>
      <c r="T342" s="251"/>
      <c r="U342" s="186">
        <v>4400</v>
      </c>
      <c r="V342" s="186">
        <f t="shared" si="75"/>
        <v>4840</v>
      </c>
      <c r="W342" s="186">
        <f t="shared" si="76"/>
        <v>6290</v>
      </c>
      <c r="X342" s="186">
        <f t="shared" si="77"/>
        <v>6920</v>
      </c>
      <c r="Y342" s="271"/>
      <c r="Z342" s="271"/>
      <c r="AA342" s="271"/>
      <c r="AB342" s="251">
        <v>11051</v>
      </c>
      <c r="AD342" s="251"/>
    </row>
    <row r="343" spans="1:30" s="329" customFormat="1" ht="14.25">
      <c r="A343" s="323" t="s">
        <v>376</v>
      </c>
      <c r="B343" s="324" t="str">
        <f>LEFT(RIGHT(A343,12),2)</f>
        <v>64</v>
      </c>
      <c r="C343" s="324">
        <f t="shared" si="79"/>
        <v>8960</v>
      </c>
      <c r="D343" s="325" t="s">
        <v>20</v>
      </c>
      <c r="E343" s="324">
        <v>0.95</v>
      </c>
      <c r="F343" s="326" t="s">
        <v>591</v>
      </c>
      <c r="G343" s="324">
        <v>67</v>
      </c>
      <c r="H343" s="323" t="s">
        <v>29</v>
      </c>
      <c r="I343" s="326">
        <v>168</v>
      </c>
      <c r="J343" s="392" t="s">
        <v>716</v>
      </c>
      <c r="K343" s="331" t="e">
        <v>#N/A</v>
      </c>
      <c r="L343" s="326">
        <v>2100</v>
      </c>
      <c r="M343" s="324">
        <v>2300</v>
      </c>
      <c r="N343" s="328" t="s">
        <v>162</v>
      </c>
      <c r="O343" s="328" t="s">
        <v>310</v>
      </c>
      <c r="P343" s="328" t="s">
        <v>14</v>
      </c>
      <c r="Q343" s="324" t="s">
        <v>15</v>
      </c>
      <c r="R343" s="328" t="s">
        <v>309</v>
      </c>
      <c r="T343" s="251"/>
      <c r="U343" s="186">
        <v>4400</v>
      </c>
      <c r="V343" s="186">
        <f t="shared" si="75"/>
        <v>4840</v>
      </c>
      <c r="W343" s="186">
        <f t="shared" si="76"/>
        <v>6290</v>
      </c>
      <c r="X343" s="186">
        <f t="shared" si="77"/>
        <v>6920</v>
      </c>
      <c r="Y343" s="271"/>
      <c r="Z343" s="271"/>
      <c r="AA343" s="271"/>
      <c r="AB343" s="251">
        <v>11052</v>
      </c>
      <c r="AD343" s="251"/>
    </row>
    <row r="344" spans="1:30" s="329" customFormat="1" ht="14.25">
      <c r="A344" s="323" t="s">
        <v>641</v>
      </c>
      <c r="B344" s="324" t="s">
        <v>673</v>
      </c>
      <c r="C344" s="324">
        <v>14840</v>
      </c>
      <c r="D344" s="325" t="s">
        <v>20</v>
      </c>
      <c r="E344" s="324">
        <v>0.95</v>
      </c>
      <c r="F344" s="326" t="s">
        <v>590</v>
      </c>
      <c r="G344" s="324">
        <v>67</v>
      </c>
      <c r="H344" s="323" t="s">
        <v>194</v>
      </c>
      <c r="I344" s="326">
        <v>48</v>
      </c>
      <c r="J344" s="392" t="s">
        <v>819</v>
      </c>
      <c r="K344" s="331" t="e">
        <v>#N/A</v>
      </c>
      <c r="L344" s="326">
        <v>2500</v>
      </c>
      <c r="M344" s="324">
        <v>2700</v>
      </c>
      <c r="N344" s="328" t="s">
        <v>162</v>
      </c>
      <c r="O344" s="328" t="s">
        <v>310</v>
      </c>
      <c r="P344" s="328" t="s">
        <v>14</v>
      </c>
      <c r="Q344" s="324" t="s">
        <v>15</v>
      </c>
      <c r="R344" s="328" t="s">
        <v>309</v>
      </c>
      <c r="T344" s="251"/>
      <c r="U344" s="186">
        <v>5400</v>
      </c>
      <c r="V344" s="186">
        <f t="shared" si="75"/>
        <v>5940</v>
      </c>
      <c r="W344" s="186">
        <f t="shared" si="76"/>
        <v>7720</v>
      </c>
      <c r="X344" s="186">
        <f t="shared" si="77"/>
        <v>8490</v>
      </c>
      <c r="Y344" s="271"/>
      <c r="Z344" s="271"/>
      <c r="AA344" s="271"/>
      <c r="AB344" s="251">
        <v>11111</v>
      </c>
      <c r="AD344" s="251"/>
    </row>
    <row r="345" spans="1:30" s="329" customFormat="1" ht="14.25">
      <c r="A345" s="323" t="s">
        <v>644</v>
      </c>
      <c r="B345" s="324" t="s">
        <v>673</v>
      </c>
      <c r="C345" s="324">
        <v>14840</v>
      </c>
      <c r="D345" s="325" t="s">
        <v>20</v>
      </c>
      <c r="E345" s="324">
        <v>0.95</v>
      </c>
      <c r="F345" s="326" t="s">
        <v>590</v>
      </c>
      <c r="G345" s="324">
        <v>67</v>
      </c>
      <c r="H345" s="323" t="s">
        <v>194</v>
      </c>
      <c r="I345" s="326">
        <v>48</v>
      </c>
      <c r="J345" s="392" t="s">
        <v>789</v>
      </c>
      <c r="K345" s="331" t="e">
        <v>#N/A</v>
      </c>
      <c r="L345" s="326">
        <v>2550</v>
      </c>
      <c r="M345" s="324">
        <v>2750</v>
      </c>
      <c r="N345" s="328" t="s">
        <v>162</v>
      </c>
      <c r="O345" s="328" t="s">
        <v>310</v>
      </c>
      <c r="P345" s="328" t="s">
        <v>14</v>
      </c>
      <c r="Q345" s="324" t="s">
        <v>15</v>
      </c>
      <c r="R345" s="328" t="s">
        <v>309</v>
      </c>
      <c r="T345" s="251"/>
      <c r="U345" s="186">
        <v>5400</v>
      </c>
      <c r="V345" s="186">
        <f t="shared" si="75"/>
        <v>5940</v>
      </c>
      <c r="W345" s="186">
        <f t="shared" si="76"/>
        <v>7720</v>
      </c>
      <c r="X345" s="186">
        <f t="shared" si="77"/>
        <v>8490</v>
      </c>
      <c r="Y345" s="271"/>
      <c r="Z345" s="271"/>
      <c r="AA345" s="271"/>
      <c r="AB345" s="251">
        <v>11112</v>
      </c>
      <c r="AD345" s="251"/>
    </row>
    <row r="346" spans="1:30" s="329" customFormat="1" ht="14.25">
      <c r="A346" s="323" t="s">
        <v>409</v>
      </c>
      <c r="B346" s="324" t="str">
        <f t="shared" ref="B346:B351" si="83">LEFT(RIGHT(A346,13),3)</f>
        <v>128</v>
      </c>
      <c r="C346" s="324">
        <f t="shared" si="79"/>
        <v>17920</v>
      </c>
      <c r="D346" s="325" t="s">
        <v>20</v>
      </c>
      <c r="E346" s="324">
        <v>0.95</v>
      </c>
      <c r="F346" s="326" t="s">
        <v>591</v>
      </c>
      <c r="G346" s="324">
        <v>67</v>
      </c>
      <c r="H346" s="323" t="s">
        <v>29</v>
      </c>
      <c r="I346" s="326">
        <v>336</v>
      </c>
      <c r="J346" s="392" t="s">
        <v>815</v>
      </c>
      <c r="K346" s="331" t="s">
        <v>436</v>
      </c>
      <c r="L346" s="326">
        <v>3200</v>
      </c>
      <c r="M346" s="324">
        <v>3500</v>
      </c>
      <c r="N346" s="328" t="s">
        <v>162</v>
      </c>
      <c r="O346" s="328" t="s">
        <v>310</v>
      </c>
      <c r="P346" s="328" t="s">
        <v>14</v>
      </c>
      <c r="Q346" s="324" t="s">
        <v>15</v>
      </c>
      <c r="R346" s="328" t="s">
        <v>309</v>
      </c>
      <c r="T346" s="251"/>
      <c r="U346" s="186">
        <v>6500</v>
      </c>
      <c r="V346" s="186">
        <f t="shared" si="75"/>
        <v>7150</v>
      </c>
      <c r="W346" s="186">
        <f t="shared" si="76"/>
        <v>9295</v>
      </c>
      <c r="X346" s="186">
        <f t="shared" si="77"/>
        <v>10225</v>
      </c>
      <c r="Y346" s="271"/>
      <c r="Z346" s="271"/>
      <c r="AA346" s="271"/>
      <c r="AB346" s="251">
        <v>11055</v>
      </c>
      <c r="AD346" s="251"/>
    </row>
    <row r="347" spans="1:30" s="329" customFormat="1" ht="14.25">
      <c r="A347" s="323" t="s">
        <v>410</v>
      </c>
      <c r="B347" s="324" t="str">
        <f t="shared" si="83"/>
        <v>128</v>
      </c>
      <c r="C347" s="324">
        <f t="shared" si="79"/>
        <v>17920</v>
      </c>
      <c r="D347" s="325" t="s">
        <v>20</v>
      </c>
      <c r="E347" s="324">
        <v>0.95</v>
      </c>
      <c r="F347" s="326" t="s">
        <v>591</v>
      </c>
      <c r="G347" s="324">
        <v>67</v>
      </c>
      <c r="H347" s="323" t="s">
        <v>29</v>
      </c>
      <c r="I347" s="326">
        <v>336</v>
      </c>
      <c r="J347" s="392" t="s">
        <v>816</v>
      </c>
      <c r="K347" s="331" t="e">
        <v>#N/A</v>
      </c>
      <c r="L347" s="326">
        <v>3300</v>
      </c>
      <c r="M347" s="324">
        <v>3600</v>
      </c>
      <c r="N347" s="328" t="s">
        <v>162</v>
      </c>
      <c r="O347" s="328" t="s">
        <v>310</v>
      </c>
      <c r="P347" s="328" t="s">
        <v>14</v>
      </c>
      <c r="Q347" s="324" t="s">
        <v>15</v>
      </c>
      <c r="R347" s="328" t="s">
        <v>309</v>
      </c>
      <c r="T347" s="251"/>
      <c r="U347" s="186">
        <v>6500</v>
      </c>
      <c r="V347" s="186">
        <f t="shared" si="75"/>
        <v>7150</v>
      </c>
      <c r="W347" s="186">
        <f t="shared" si="76"/>
        <v>9295</v>
      </c>
      <c r="X347" s="186">
        <f t="shared" si="77"/>
        <v>10225</v>
      </c>
      <c r="Y347" s="271"/>
      <c r="Z347" s="271"/>
      <c r="AA347" s="271"/>
      <c r="AB347" s="251">
        <v>11056</v>
      </c>
      <c r="AD347" s="251"/>
    </row>
    <row r="348" spans="1:30" s="329" customFormat="1" ht="14.25">
      <c r="A348" s="323" t="s">
        <v>642</v>
      </c>
      <c r="B348" s="324" t="s">
        <v>674</v>
      </c>
      <c r="C348" s="324">
        <v>22120</v>
      </c>
      <c r="D348" s="325" t="s">
        <v>20</v>
      </c>
      <c r="E348" s="324">
        <v>0.95</v>
      </c>
      <c r="F348" s="326" t="s">
        <v>590</v>
      </c>
      <c r="G348" s="324">
        <v>67</v>
      </c>
      <c r="H348" s="323" t="s">
        <v>194</v>
      </c>
      <c r="I348" s="326">
        <v>72</v>
      </c>
      <c r="J348" s="392" t="s">
        <v>820</v>
      </c>
      <c r="K348" s="331" t="e">
        <v>#N/A</v>
      </c>
      <c r="L348" s="326">
        <v>3700</v>
      </c>
      <c r="M348" s="324">
        <v>4000</v>
      </c>
      <c r="N348" s="328" t="s">
        <v>162</v>
      </c>
      <c r="O348" s="328" t="s">
        <v>310</v>
      </c>
      <c r="P348" s="328" t="s">
        <v>14</v>
      </c>
      <c r="Q348" s="324" t="s">
        <v>15</v>
      </c>
      <c r="R348" s="328" t="s">
        <v>309</v>
      </c>
      <c r="T348" s="251"/>
      <c r="U348" s="186">
        <v>7500</v>
      </c>
      <c r="V348" s="186">
        <f t="shared" si="75"/>
        <v>8250</v>
      </c>
      <c r="W348" s="186">
        <f t="shared" si="76"/>
        <v>10725</v>
      </c>
      <c r="X348" s="186">
        <f t="shared" si="77"/>
        <v>11800</v>
      </c>
      <c r="Y348" s="271"/>
      <c r="Z348" s="271"/>
      <c r="AA348" s="271"/>
      <c r="AB348" s="251">
        <v>11113</v>
      </c>
      <c r="AD348" s="251"/>
    </row>
    <row r="349" spans="1:30" s="329" customFormat="1" ht="14.25">
      <c r="A349" s="323" t="s">
        <v>645</v>
      </c>
      <c r="B349" s="324" t="s">
        <v>674</v>
      </c>
      <c r="C349" s="324">
        <v>22120</v>
      </c>
      <c r="D349" s="325" t="s">
        <v>20</v>
      </c>
      <c r="E349" s="324">
        <v>0.95</v>
      </c>
      <c r="F349" s="326" t="s">
        <v>590</v>
      </c>
      <c r="G349" s="324">
        <v>67</v>
      </c>
      <c r="H349" s="323" t="s">
        <v>194</v>
      </c>
      <c r="I349" s="326">
        <v>72</v>
      </c>
      <c r="J349" s="392" t="s">
        <v>791</v>
      </c>
      <c r="K349" s="331" t="e">
        <v>#N/A</v>
      </c>
      <c r="L349" s="326">
        <v>3500</v>
      </c>
      <c r="M349" s="324">
        <v>3800</v>
      </c>
      <c r="N349" s="328" t="s">
        <v>162</v>
      </c>
      <c r="O349" s="328" t="s">
        <v>310</v>
      </c>
      <c r="P349" s="328" t="s">
        <v>14</v>
      </c>
      <c r="Q349" s="324" t="s">
        <v>15</v>
      </c>
      <c r="R349" s="328" t="s">
        <v>309</v>
      </c>
      <c r="T349" s="251"/>
      <c r="U349" s="186">
        <v>7500</v>
      </c>
      <c r="V349" s="186">
        <f t="shared" si="75"/>
        <v>8250</v>
      </c>
      <c r="W349" s="186">
        <f t="shared" si="76"/>
        <v>10725</v>
      </c>
      <c r="X349" s="186">
        <f t="shared" si="77"/>
        <v>11800</v>
      </c>
      <c r="Y349" s="271"/>
      <c r="Z349" s="271"/>
      <c r="AA349" s="271"/>
      <c r="AB349" s="251">
        <v>11114</v>
      </c>
      <c r="AD349" s="251"/>
    </row>
    <row r="350" spans="1:30" s="329" customFormat="1" ht="14.25">
      <c r="A350" s="323" t="s">
        <v>379</v>
      </c>
      <c r="B350" s="324" t="str">
        <f t="shared" si="83"/>
        <v>178</v>
      </c>
      <c r="C350" s="324">
        <f t="shared" si="79"/>
        <v>24920</v>
      </c>
      <c r="D350" s="325" t="s">
        <v>20</v>
      </c>
      <c r="E350" s="324">
        <v>0.95</v>
      </c>
      <c r="F350" s="326" t="s">
        <v>591</v>
      </c>
      <c r="G350" s="324">
        <v>67</v>
      </c>
      <c r="H350" s="323" t="s">
        <v>29</v>
      </c>
      <c r="I350" s="326">
        <v>504</v>
      </c>
      <c r="J350" s="392" t="s">
        <v>817</v>
      </c>
      <c r="K350" s="331" t="e">
        <v>#N/A</v>
      </c>
      <c r="L350" s="326" t="e">
        <v>#N/A</v>
      </c>
      <c r="M350" s="324" t="e">
        <v>#N/A</v>
      </c>
      <c r="N350" s="328" t="s">
        <v>162</v>
      </c>
      <c r="O350" s="328" t="s">
        <v>310</v>
      </c>
      <c r="P350" s="328" t="s">
        <v>14</v>
      </c>
      <c r="Q350" s="324" t="s">
        <v>15</v>
      </c>
      <c r="R350" s="328" t="s">
        <v>309</v>
      </c>
      <c r="T350" s="251"/>
      <c r="U350" s="186">
        <v>9900</v>
      </c>
      <c r="V350" s="186">
        <f t="shared" ref="V350:V383" si="84">ROUND(((U350*1.1)/5),0)*5</f>
        <v>10890</v>
      </c>
      <c r="W350" s="186">
        <f t="shared" ref="W350:W384" si="85">ROUND(((V350*1.3)/5),0)*5</f>
        <v>14155</v>
      </c>
      <c r="X350" s="186">
        <f t="shared" ref="X350:X384" si="86">ROUND(((W350*1.1)/5),0)*5</f>
        <v>15570</v>
      </c>
      <c r="Y350" s="271"/>
      <c r="Z350" s="271"/>
      <c r="AA350" s="271"/>
      <c r="AB350" s="251">
        <v>11059</v>
      </c>
      <c r="AD350" s="251"/>
    </row>
    <row r="351" spans="1:30" s="329" customFormat="1" ht="14.25">
      <c r="A351" s="323" t="s">
        <v>377</v>
      </c>
      <c r="B351" s="324" t="str">
        <f t="shared" si="83"/>
        <v>178</v>
      </c>
      <c r="C351" s="324">
        <f t="shared" si="79"/>
        <v>24920</v>
      </c>
      <c r="D351" s="325" t="s">
        <v>20</v>
      </c>
      <c r="E351" s="324">
        <v>0.95</v>
      </c>
      <c r="F351" s="326" t="s">
        <v>591</v>
      </c>
      <c r="G351" s="324">
        <v>67</v>
      </c>
      <c r="H351" s="323" t="s">
        <v>29</v>
      </c>
      <c r="I351" s="326">
        <v>504</v>
      </c>
      <c r="J351" s="392" t="s">
        <v>818</v>
      </c>
      <c r="K351" s="331" t="e">
        <v>#N/A</v>
      </c>
      <c r="L351" s="326" t="e">
        <v>#N/A</v>
      </c>
      <c r="M351" s="324" t="e">
        <v>#N/A</v>
      </c>
      <c r="N351" s="328" t="s">
        <v>162</v>
      </c>
      <c r="O351" s="328" t="s">
        <v>310</v>
      </c>
      <c r="P351" s="328" t="s">
        <v>14</v>
      </c>
      <c r="Q351" s="324" t="s">
        <v>15</v>
      </c>
      <c r="R351" s="328" t="s">
        <v>309</v>
      </c>
      <c r="T351" s="251"/>
      <c r="U351" s="186">
        <v>9900</v>
      </c>
      <c r="V351" s="186">
        <f t="shared" si="84"/>
        <v>10890</v>
      </c>
      <c r="W351" s="186">
        <f t="shared" si="85"/>
        <v>14155</v>
      </c>
      <c r="X351" s="186">
        <f t="shared" si="86"/>
        <v>15570</v>
      </c>
      <c r="Y351" s="271"/>
      <c r="Z351" s="271"/>
      <c r="AA351" s="271"/>
      <c r="AB351" s="251">
        <v>11060</v>
      </c>
      <c r="AD351" s="251"/>
    </row>
    <row r="352" spans="1:30" s="329" customFormat="1" ht="14.25">
      <c r="A352" s="323"/>
      <c r="B352" s="324"/>
      <c r="C352" s="324"/>
      <c r="D352" s="325"/>
      <c r="E352" s="324"/>
      <c r="F352" s="326"/>
      <c r="G352" s="324"/>
      <c r="H352" s="323"/>
      <c r="I352" s="326"/>
      <c r="J352" s="392"/>
      <c r="K352" s="326"/>
      <c r="L352" s="326"/>
      <c r="M352" s="324"/>
      <c r="N352" s="328"/>
      <c r="O352" s="328"/>
      <c r="P352" s="328"/>
      <c r="Q352" s="324"/>
      <c r="R352" s="328"/>
      <c r="T352" s="251"/>
      <c r="U352" s="186"/>
      <c r="V352" s="186"/>
      <c r="W352" s="186"/>
      <c r="X352" s="186"/>
      <c r="Y352" s="271"/>
      <c r="Z352" s="271"/>
      <c r="AA352" s="271"/>
      <c r="AB352" s="251"/>
      <c r="AD352" s="251"/>
    </row>
    <row r="353" spans="1:30" s="329" customFormat="1" ht="14.25">
      <c r="A353" s="323" t="s">
        <v>427</v>
      </c>
      <c r="B353" s="324" t="str">
        <f>LEFT(RIGHT(A353,12),2)</f>
        <v>96</v>
      </c>
      <c r="C353" s="324">
        <f t="shared" ref="C353:C358" si="87">B353*140</f>
        <v>13440</v>
      </c>
      <c r="D353" s="325" t="s">
        <v>20</v>
      </c>
      <c r="E353" s="324">
        <v>0.95</v>
      </c>
      <c r="F353" s="326" t="s">
        <v>593</v>
      </c>
      <c r="G353" s="324">
        <v>67</v>
      </c>
      <c r="H353" s="323" t="s">
        <v>29</v>
      </c>
      <c r="I353" s="326">
        <v>252</v>
      </c>
      <c r="J353" s="392" t="s">
        <v>821</v>
      </c>
      <c r="K353" s="326" t="e">
        <v>#N/A</v>
      </c>
      <c r="L353" s="326" t="e">
        <v>#N/A</v>
      </c>
      <c r="M353" s="324" t="e">
        <v>#N/A</v>
      </c>
      <c r="N353" s="328" t="s">
        <v>162</v>
      </c>
      <c r="O353" s="328" t="s">
        <v>310</v>
      </c>
      <c r="P353" s="328" t="s">
        <v>14</v>
      </c>
      <c r="Q353" s="324" t="s">
        <v>15</v>
      </c>
      <c r="R353" s="328" t="s">
        <v>309</v>
      </c>
      <c r="T353" s="251"/>
      <c r="U353" s="186">
        <v>6600</v>
      </c>
      <c r="V353" s="186">
        <f t="shared" si="84"/>
        <v>7260</v>
      </c>
      <c r="W353" s="186">
        <f t="shared" si="85"/>
        <v>9440</v>
      </c>
      <c r="X353" s="186">
        <f t="shared" si="86"/>
        <v>10385</v>
      </c>
      <c r="Y353" s="271"/>
      <c r="Z353" s="271"/>
      <c r="AA353" s="271"/>
      <c r="AB353" s="251">
        <v>11061</v>
      </c>
      <c r="AD353" s="251"/>
    </row>
    <row r="354" spans="1:30" s="329" customFormat="1" ht="14.25">
      <c r="A354" s="323" t="s">
        <v>428</v>
      </c>
      <c r="B354" s="324" t="str">
        <f>LEFT(RIGHT(A354,12),2)</f>
        <v>96</v>
      </c>
      <c r="C354" s="324">
        <f t="shared" si="87"/>
        <v>13440</v>
      </c>
      <c r="D354" s="325" t="s">
        <v>20</v>
      </c>
      <c r="E354" s="324">
        <v>0.95</v>
      </c>
      <c r="F354" s="326" t="s">
        <v>593</v>
      </c>
      <c r="G354" s="324">
        <v>67</v>
      </c>
      <c r="H354" s="323" t="s">
        <v>29</v>
      </c>
      <c r="I354" s="326">
        <v>252</v>
      </c>
      <c r="J354" s="392" t="s">
        <v>822</v>
      </c>
      <c r="K354" s="326" t="e">
        <v>#N/A</v>
      </c>
      <c r="L354" s="326" t="e">
        <v>#N/A</v>
      </c>
      <c r="M354" s="324" t="e">
        <v>#N/A</v>
      </c>
      <c r="N354" s="328" t="s">
        <v>162</v>
      </c>
      <c r="O354" s="328" t="s">
        <v>310</v>
      </c>
      <c r="P354" s="328" t="s">
        <v>14</v>
      </c>
      <c r="Q354" s="324" t="s">
        <v>15</v>
      </c>
      <c r="R354" s="328" t="s">
        <v>309</v>
      </c>
      <c r="T354" s="251"/>
      <c r="U354" s="186">
        <v>6600</v>
      </c>
      <c r="V354" s="186">
        <f t="shared" si="84"/>
        <v>7260</v>
      </c>
      <c r="W354" s="186">
        <f t="shared" si="85"/>
        <v>9440</v>
      </c>
      <c r="X354" s="186">
        <f t="shared" si="86"/>
        <v>10385</v>
      </c>
      <c r="Y354" s="251"/>
      <c r="Z354" s="251"/>
      <c r="AA354" s="251"/>
      <c r="AB354" s="251">
        <v>11062</v>
      </c>
      <c r="AD354" s="251"/>
    </row>
    <row r="355" spans="1:30" s="329" customFormat="1" ht="14.25">
      <c r="A355" s="323" t="s">
        <v>429</v>
      </c>
      <c r="B355" s="324" t="str">
        <f>LEFT(RIGHT(A355,13),3)</f>
        <v>192</v>
      </c>
      <c r="C355" s="324">
        <f t="shared" si="87"/>
        <v>26880</v>
      </c>
      <c r="D355" s="325" t="s">
        <v>20</v>
      </c>
      <c r="E355" s="324">
        <v>0.95</v>
      </c>
      <c r="F355" s="326" t="s">
        <v>593</v>
      </c>
      <c r="G355" s="324">
        <v>67</v>
      </c>
      <c r="H355" s="323" t="s">
        <v>29</v>
      </c>
      <c r="I355" s="326">
        <v>504</v>
      </c>
      <c r="J355" s="392" t="s">
        <v>823</v>
      </c>
      <c r="K355" s="326" t="e">
        <v>#N/A</v>
      </c>
      <c r="L355" s="326" t="e">
        <v>#N/A</v>
      </c>
      <c r="M355" s="324" t="e">
        <v>#N/A</v>
      </c>
      <c r="N355" s="328" t="s">
        <v>162</v>
      </c>
      <c r="O355" s="328" t="s">
        <v>310</v>
      </c>
      <c r="P355" s="328" t="s">
        <v>14</v>
      </c>
      <c r="Q355" s="324" t="s">
        <v>15</v>
      </c>
      <c r="R355" s="328" t="s">
        <v>309</v>
      </c>
      <c r="T355" s="251"/>
      <c r="U355" s="186">
        <v>9750</v>
      </c>
      <c r="V355" s="186">
        <f t="shared" si="84"/>
        <v>10725</v>
      </c>
      <c r="W355" s="186">
        <f t="shared" si="85"/>
        <v>13945</v>
      </c>
      <c r="X355" s="186">
        <f t="shared" si="86"/>
        <v>15340</v>
      </c>
      <c r="Y355" s="271"/>
      <c r="Z355" s="271"/>
      <c r="AA355" s="271"/>
      <c r="AB355" s="251">
        <v>11063</v>
      </c>
      <c r="AD355" s="251"/>
    </row>
    <row r="356" spans="1:30" s="329" customFormat="1" ht="14.25">
      <c r="A356" s="323" t="s">
        <v>430</v>
      </c>
      <c r="B356" s="324" t="str">
        <f>LEFT(RIGHT(A356,13),3)</f>
        <v>192</v>
      </c>
      <c r="C356" s="324">
        <f t="shared" si="87"/>
        <v>26880</v>
      </c>
      <c r="D356" s="325" t="s">
        <v>20</v>
      </c>
      <c r="E356" s="324">
        <v>0.95</v>
      </c>
      <c r="F356" s="326" t="s">
        <v>593</v>
      </c>
      <c r="G356" s="324">
        <v>67</v>
      </c>
      <c r="H356" s="323" t="s">
        <v>29</v>
      </c>
      <c r="I356" s="326">
        <v>504</v>
      </c>
      <c r="J356" s="392" t="s">
        <v>824</v>
      </c>
      <c r="K356" s="326" t="e">
        <v>#N/A</v>
      </c>
      <c r="L356" s="326" t="e">
        <v>#N/A</v>
      </c>
      <c r="M356" s="324" t="e">
        <v>#N/A</v>
      </c>
      <c r="N356" s="328" t="s">
        <v>162</v>
      </c>
      <c r="O356" s="328" t="s">
        <v>310</v>
      </c>
      <c r="P356" s="328" t="s">
        <v>14</v>
      </c>
      <c r="Q356" s="324" t="s">
        <v>15</v>
      </c>
      <c r="R356" s="328" t="s">
        <v>309</v>
      </c>
      <c r="T356" s="251"/>
      <c r="U356" s="186">
        <v>9750</v>
      </c>
      <c r="V356" s="186">
        <f t="shared" si="84"/>
        <v>10725</v>
      </c>
      <c r="W356" s="186">
        <f t="shared" si="85"/>
        <v>13945</v>
      </c>
      <c r="X356" s="186">
        <f t="shared" si="86"/>
        <v>15340</v>
      </c>
      <c r="Y356" s="271"/>
      <c r="Z356" s="271"/>
      <c r="AA356" s="271"/>
      <c r="AB356" s="251">
        <v>11064</v>
      </c>
      <c r="AD356" s="251"/>
    </row>
    <row r="357" spans="1:30" s="329" customFormat="1" ht="14.25">
      <c r="A357" s="323" t="s">
        <v>431</v>
      </c>
      <c r="B357" s="324" t="str">
        <f>LEFT(RIGHT(A357,13),3)</f>
        <v>267</v>
      </c>
      <c r="C357" s="324">
        <f t="shared" si="87"/>
        <v>37380</v>
      </c>
      <c r="D357" s="325" t="s">
        <v>20</v>
      </c>
      <c r="E357" s="324">
        <v>0.95</v>
      </c>
      <c r="F357" s="326" t="s">
        <v>593</v>
      </c>
      <c r="G357" s="324">
        <v>67</v>
      </c>
      <c r="H357" s="323" t="s">
        <v>29</v>
      </c>
      <c r="I357" s="326">
        <v>756</v>
      </c>
      <c r="J357" s="392" t="s">
        <v>825</v>
      </c>
      <c r="K357" s="326" t="e">
        <v>#N/A</v>
      </c>
      <c r="L357" s="326" t="e">
        <v>#N/A</v>
      </c>
      <c r="M357" s="324" t="e">
        <v>#N/A</v>
      </c>
      <c r="N357" s="328" t="s">
        <v>162</v>
      </c>
      <c r="O357" s="328" t="s">
        <v>310</v>
      </c>
      <c r="P357" s="328" t="s">
        <v>14</v>
      </c>
      <c r="Q357" s="324" t="s">
        <v>15</v>
      </c>
      <c r="R357" s="328" t="s">
        <v>309</v>
      </c>
      <c r="T357" s="251"/>
      <c r="U357" s="186">
        <v>14850</v>
      </c>
      <c r="V357" s="186">
        <f t="shared" si="84"/>
        <v>16335</v>
      </c>
      <c r="W357" s="186">
        <f t="shared" si="85"/>
        <v>21235</v>
      </c>
      <c r="X357" s="186">
        <f t="shared" si="86"/>
        <v>23360</v>
      </c>
      <c r="Y357" s="271"/>
      <c r="Z357" s="271"/>
      <c r="AA357" s="271"/>
      <c r="AB357" s="251">
        <v>11065</v>
      </c>
      <c r="AD357" s="251"/>
    </row>
    <row r="358" spans="1:30" s="329" customFormat="1" ht="14.25">
      <c r="A358" s="323" t="s">
        <v>432</v>
      </c>
      <c r="B358" s="324" t="str">
        <f>LEFT(RIGHT(A358,13),3)</f>
        <v>267</v>
      </c>
      <c r="C358" s="324">
        <f t="shared" si="87"/>
        <v>37380</v>
      </c>
      <c r="D358" s="325" t="s">
        <v>20</v>
      </c>
      <c r="E358" s="324">
        <v>0.95</v>
      </c>
      <c r="F358" s="326" t="s">
        <v>593</v>
      </c>
      <c r="G358" s="324">
        <v>67</v>
      </c>
      <c r="H358" s="323" t="s">
        <v>29</v>
      </c>
      <c r="I358" s="326">
        <v>756</v>
      </c>
      <c r="J358" s="392" t="s">
        <v>826</v>
      </c>
      <c r="K358" s="326" t="e">
        <v>#N/A</v>
      </c>
      <c r="L358" s="326" t="e">
        <v>#N/A</v>
      </c>
      <c r="M358" s="324" t="e">
        <v>#N/A</v>
      </c>
      <c r="N358" s="328" t="s">
        <v>162</v>
      </c>
      <c r="O358" s="328" t="s">
        <v>310</v>
      </c>
      <c r="P358" s="328" t="s">
        <v>14</v>
      </c>
      <c r="Q358" s="324" t="s">
        <v>15</v>
      </c>
      <c r="R358" s="328" t="s">
        <v>309</v>
      </c>
      <c r="T358" s="251"/>
      <c r="U358" s="186">
        <v>14850</v>
      </c>
      <c r="V358" s="186">
        <f t="shared" si="84"/>
        <v>16335</v>
      </c>
      <c r="W358" s="186">
        <f t="shared" si="85"/>
        <v>21235</v>
      </c>
      <c r="X358" s="186">
        <f t="shared" si="86"/>
        <v>23360</v>
      </c>
      <c r="Y358" s="271"/>
      <c r="Z358" s="271"/>
      <c r="AA358" s="271"/>
      <c r="AB358" s="251">
        <v>11066</v>
      </c>
      <c r="AD358" s="251"/>
    </row>
    <row r="359" spans="1:30" s="329" customFormat="1" ht="14.25">
      <c r="A359" s="323"/>
      <c r="B359" s="324"/>
      <c r="C359" s="324"/>
      <c r="D359" s="325"/>
      <c r="E359" s="324"/>
      <c r="F359" s="326"/>
      <c r="G359" s="324"/>
      <c r="H359" s="323"/>
      <c r="I359" s="326"/>
      <c r="J359" s="392"/>
      <c r="K359" s="326"/>
      <c r="L359" s="326"/>
      <c r="M359" s="324"/>
      <c r="N359" s="328"/>
      <c r="O359" s="328"/>
      <c r="P359" s="328"/>
      <c r="Q359" s="324"/>
      <c r="R359" s="328"/>
      <c r="T359" s="251"/>
      <c r="U359" s="186"/>
      <c r="V359" s="186"/>
      <c r="W359" s="186"/>
      <c r="X359" s="186"/>
      <c r="Y359" s="271"/>
      <c r="Z359" s="271"/>
      <c r="AA359" s="271"/>
      <c r="AB359" s="251"/>
      <c r="AD359" s="251"/>
    </row>
    <row r="360" spans="1:30" s="329" customFormat="1" ht="14.25">
      <c r="A360" s="323" t="s">
        <v>646</v>
      </c>
      <c r="B360" s="324" t="s">
        <v>678</v>
      </c>
      <c r="C360" s="324">
        <v>11340</v>
      </c>
      <c r="D360" s="325" t="s">
        <v>20</v>
      </c>
      <c r="E360" s="324">
        <v>0.95</v>
      </c>
      <c r="F360" s="326" t="s">
        <v>589</v>
      </c>
      <c r="G360" s="324">
        <v>67</v>
      </c>
      <c r="H360" s="323" t="s">
        <v>194</v>
      </c>
      <c r="I360" s="326">
        <v>36</v>
      </c>
      <c r="J360" s="392" t="s">
        <v>735</v>
      </c>
      <c r="K360" s="326" t="e">
        <v>#N/A</v>
      </c>
      <c r="L360" s="326" t="e">
        <v>#N/A</v>
      </c>
      <c r="M360" s="324" t="e">
        <v>#N/A</v>
      </c>
      <c r="N360" s="328" t="s">
        <v>162</v>
      </c>
      <c r="O360" s="328" t="s">
        <v>310</v>
      </c>
      <c r="P360" s="328" t="s">
        <v>14</v>
      </c>
      <c r="Q360" s="324" t="s">
        <v>15</v>
      </c>
      <c r="R360" s="328" t="s">
        <v>309</v>
      </c>
      <c r="T360" s="251"/>
      <c r="U360" s="186">
        <v>4650</v>
      </c>
      <c r="V360" s="186">
        <f t="shared" ref="V360:V361" si="88">ROUND(((U360*1.1)/5),0)*5</f>
        <v>5115</v>
      </c>
      <c r="W360" s="186">
        <f t="shared" ref="W360:W361" si="89">ROUND(((V360*1.3)/5),0)*5</f>
        <v>6650</v>
      </c>
      <c r="X360" s="186">
        <v>8820</v>
      </c>
      <c r="Y360" s="271"/>
      <c r="Z360" s="271"/>
      <c r="AA360" s="271"/>
      <c r="AB360" s="251">
        <v>11115</v>
      </c>
      <c r="AD360" s="251"/>
    </row>
    <row r="361" spans="1:30" s="329" customFormat="1" ht="14.25">
      <c r="A361" s="323" t="s">
        <v>649</v>
      </c>
      <c r="B361" s="324" t="s">
        <v>678</v>
      </c>
      <c r="C361" s="324">
        <v>11340</v>
      </c>
      <c r="D361" s="325" t="s">
        <v>20</v>
      </c>
      <c r="E361" s="324">
        <v>0.95</v>
      </c>
      <c r="F361" s="326" t="s">
        <v>589</v>
      </c>
      <c r="G361" s="324">
        <v>67</v>
      </c>
      <c r="H361" s="323" t="s">
        <v>194</v>
      </c>
      <c r="I361" s="326">
        <v>36</v>
      </c>
      <c r="J361" s="392" t="s">
        <v>736</v>
      </c>
      <c r="K361" s="326" t="e">
        <v>#N/A</v>
      </c>
      <c r="L361" s="326" t="e">
        <v>#N/A</v>
      </c>
      <c r="M361" s="324" t="e">
        <v>#N/A</v>
      </c>
      <c r="N361" s="328" t="s">
        <v>162</v>
      </c>
      <c r="O361" s="328" t="s">
        <v>310</v>
      </c>
      <c r="P361" s="328" t="s">
        <v>14</v>
      </c>
      <c r="Q361" s="324" t="s">
        <v>15</v>
      </c>
      <c r="R361" s="328" t="s">
        <v>309</v>
      </c>
      <c r="T361" s="251"/>
      <c r="U361" s="186">
        <v>4650</v>
      </c>
      <c r="V361" s="186">
        <f t="shared" si="88"/>
        <v>5115</v>
      </c>
      <c r="W361" s="186">
        <f t="shared" si="89"/>
        <v>6650</v>
      </c>
      <c r="X361" s="186">
        <v>8820</v>
      </c>
      <c r="Y361" s="251"/>
      <c r="Z361" s="251"/>
      <c r="AA361" s="251"/>
      <c r="AB361" s="251">
        <v>11116</v>
      </c>
      <c r="AD361" s="251"/>
    </row>
    <row r="362" spans="1:30" s="329" customFormat="1" ht="14.25">
      <c r="A362" s="323" t="s">
        <v>382</v>
      </c>
      <c r="B362" s="324" t="str">
        <f>LEFT(RIGHT(A362,12),2)</f>
        <v>96</v>
      </c>
      <c r="C362" s="324">
        <f t="shared" si="79"/>
        <v>13440</v>
      </c>
      <c r="D362" s="325" t="s">
        <v>20</v>
      </c>
      <c r="E362" s="324">
        <v>0.95</v>
      </c>
      <c r="F362" s="326" t="s">
        <v>594</v>
      </c>
      <c r="G362" s="324">
        <v>67</v>
      </c>
      <c r="H362" s="323" t="s">
        <v>29</v>
      </c>
      <c r="I362" s="326">
        <v>252</v>
      </c>
      <c r="J362" s="392" t="s">
        <v>821</v>
      </c>
      <c r="K362" s="326" t="e">
        <v>#N/A</v>
      </c>
      <c r="L362" s="326" t="e">
        <v>#N/A</v>
      </c>
      <c r="M362" s="324" t="e">
        <v>#N/A</v>
      </c>
      <c r="N362" s="328" t="s">
        <v>162</v>
      </c>
      <c r="O362" s="328" t="s">
        <v>310</v>
      </c>
      <c r="P362" s="328" t="s">
        <v>14</v>
      </c>
      <c r="Q362" s="324" t="s">
        <v>15</v>
      </c>
      <c r="R362" s="328" t="s">
        <v>309</v>
      </c>
      <c r="T362" s="251"/>
      <c r="U362" s="186">
        <v>6600</v>
      </c>
      <c r="V362" s="186">
        <f t="shared" si="84"/>
        <v>7260</v>
      </c>
      <c r="W362" s="186">
        <f t="shared" si="85"/>
        <v>9440</v>
      </c>
      <c r="X362" s="186">
        <f t="shared" si="86"/>
        <v>10385</v>
      </c>
      <c r="Y362" s="271"/>
      <c r="Z362" s="271"/>
      <c r="AA362" s="271"/>
      <c r="AB362" s="251">
        <v>11069</v>
      </c>
      <c r="AD362" s="251"/>
    </row>
    <row r="363" spans="1:30" s="329" customFormat="1" ht="14.25">
      <c r="A363" s="323" t="s">
        <v>380</v>
      </c>
      <c r="B363" s="324" t="str">
        <f>LEFT(RIGHT(A363,12),2)</f>
        <v>96</v>
      </c>
      <c r="C363" s="324">
        <f t="shared" si="79"/>
        <v>13440</v>
      </c>
      <c r="D363" s="325" t="s">
        <v>20</v>
      </c>
      <c r="E363" s="324">
        <v>0.95</v>
      </c>
      <c r="F363" s="326" t="s">
        <v>594</v>
      </c>
      <c r="G363" s="324">
        <v>67</v>
      </c>
      <c r="H363" s="323" t="s">
        <v>29</v>
      </c>
      <c r="I363" s="326">
        <v>252</v>
      </c>
      <c r="J363" s="392" t="s">
        <v>822</v>
      </c>
      <c r="K363" s="326" t="e">
        <v>#N/A</v>
      </c>
      <c r="L363" s="326" t="e">
        <v>#N/A</v>
      </c>
      <c r="M363" s="324" t="e">
        <v>#N/A</v>
      </c>
      <c r="N363" s="328" t="s">
        <v>162</v>
      </c>
      <c r="O363" s="328" t="s">
        <v>310</v>
      </c>
      <c r="P363" s="328" t="s">
        <v>14</v>
      </c>
      <c r="Q363" s="324" t="s">
        <v>15</v>
      </c>
      <c r="R363" s="328" t="s">
        <v>309</v>
      </c>
      <c r="T363" s="251"/>
      <c r="U363" s="186">
        <v>6600</v>
      </c>
      <c r="V363" s="186">
        <f t="shared" si="84"/>
        <v>7260</v>
      </c>
      <c r="W363" s="186">
        <f t="shared" si="85"/>
        <v>9440</v>
      </c>
      <c r="X363" s="186">
        <f t="shared" si="86"/>
        <v>10385</v>
      </c>
      <c r="Y363" s="251"/>
      <c r="Z363" s="251"/>
      <c r="AA363" s="251"/>
      <c r="AB363" s="251">
        <v>11070</v>
      </c>
      <c r="AD363" s="251"/>
    </row>
    <row r="364" spans="1:30" s="329" customFormat="1" ht="14.25">
      <c r="A364" s="323" t="s">
        <v>647</v>
      </c>
      <c r="B364" s="324" t="s">
        <v>679</v>
      </c>
      <c r="C364" s="324">
        <v>22260</v>
      </c>
      <c r="D364" s="325" t="s">
        <v>20</v>
      </c>
      <c r="E364" s="324">
        <v>0.95</v>
      </c>
      <c r="F364" s="326" t="s">
        <v>589</v>
      </c>
      <c r="G364" s="324">
        <v>67</v>
      </c>
      <c r="H364" s="323" t="s">
        <v>194</v>
      </c>
      <c r="I364" s="326">
        <v>72</v>
      </c>
      <c r="J364" s="392" t="s">
        <v>827</v>
      </c>
      <c r="K364" s="326" t="e">
        <v>#N/A</v>
      </c>
      <c r="L364" s="326" t="e">
        <v>#N/A</v>
      </c>
      <c r="M364" s="324" t="e">
        <v>#N/A</v>
      </c>
      <c r="N364" s="328" t="s">
        <v>162</v>
      </c>
      <c r="O364" s="328" t="s">
        <v>310</v>
      </c>
      <c r="P364" s="328" t="s">
        <v>14</v>
      </c>
      <c r="Q364" s="324" t="s">
        <v>15</v>
      </c>
      <c r="R364" s="328" t="s">
        <v>309</v>
      </c>
      <c r="T364" s="251"/>
      <c r="U364" s="186">
        <v>8100</v>
      </c>
      <c r="V364" s="186">
        <f t="shared" si="84"/>
        <v>8910</v>
      </c>
      <c r="W364" s="186">
        <f t="shared" si="85"/>
        <v>11585</v>
      </c>
      <c r="X364" s="186">
        <f t="shared" si="86"/>
        <v>12745</v>
      </c>
      <c r="Y364" s="271"/>
      <c r="Z364" s="271"/>
      <c r="AA364" s="271"/>
      <c r="AB364" s="251">
        <v>11117</v>
      </c>
      <c r="AD364" s="251"/>
    </row>
    <row r="365" spans="1:30" s="329" customFormat="1" ht="14.25">
      <c r="A365" s="323" t="s">
        <v>650</v>
      </c>
      <c r="B365" s="324" t="s">
        <v>679</v>
      </c>
      <c r="C365" s="324">
        <v>22260</v>
      </c>
      <c r="D365" s="325" t="s">
        <v>20</v>
      </c>
      <c r="E365" s="324">
        <v>0.95</v>
      </c>
      <c r="F365" s="326" t="s">
        <v>589</v>
      </c>
      <c r="G365" s="324">
        <v>67</v>
      </c>
      <c r="H365" s="323" t="s">
        <v>194</v>
      </c>
      <c r="I365" s="326">
        <v>72</v>
      </c>
      <c r="J365" s="392" t="s">
        <v>828</v>
      </c>
      <c r="K365" s="326" t="e">
        <v>#N/A</v>
      </c>
      <c r="L365" s="326" t="e">
        <v>#N/A</v>
      </c>
      <c r="M365" s="324" t="e">
        <v>#N/A</v>
      </c>
      <c r="N365" s="328" t="s">
        <v>162</v>
      </c>
      <c r="O365" s="328" t="s">
        <v>310</v>
      </c>
      <c r="P365" s="328" t="s">
        <v>14</v>
      </c>
      <c r="Q365" s="324" t="s">
        <v>15</v>
      </c>
      <c r="R365" s="328" t="s">
        <v>309</v>
      </c>
      <c r="T365" s="251"/>
      <c r="U365" s="186">
        <v>8100</v>
      </c>
      <c r="V365" s="186">
        <f t="shared" si="84"/>
        <v>8910</v>
      </c>
      <c r="W365" s="186">
        <f t="shared" si="85"/>
        <v>11585</v>
      </c>
      <c r="X365" s="186">
        <f t="shared" si="86"/>
        <v>12745</v>
      </c>
      <c r="Y365" s="271"/>
      <c r="Z365" s="271"/>
      <c r="AA365" s="271"/>
      <c r="AB365" s="251">
        <v>11118</v>
      </c>
      <c r="AD365" s="251"/>
    </row>
    <row r="366" spans="1:30" s="64" customFormat="1" ht="14.25">
      <c r="A366" s="323" t="s">
        <v>411</v>
      </c>
      <c r="B366" s="324" t="str">
        <f t="shared" ref="B366:B371" si="90">LEFT(RIGHT(A366,13),3)</f>
        <v>192</v>
      </c>
      <c r="C366" s="324">
        <f t="shared" si="79"/>
        <v>26880</v>
      </c>
      <c r="D366" s="325" t="s">
        <v>20</v>
      </c>
      <c r="E366" s="324">
        <v>0.95</v>
      </c>
      <c r="F366" s="326" t="s">
        <v>594</v>
      </c>
      <c r="G366" s="324">
        <v>67</v>
      </c>
      <c r="H366" s="323" t="s">
        <v>29</v>
      </c>
      <c r="I366" s="326">
        <v>504</v>
      </c>
      <c r="J366" s="392" t="s">
        <v>823</v>
      </c>
      <c r="K366" s="326" t="e">
        <v>#N/A</v>
      </c>
      <c r="L366" s="326" t="e">
        <v>#N/A</v>
      </c>
      <c r="M366" s="324" t="e">
        <v>#N/A</v>
      </c>
      <c r="N366" s="328" t="s">
        <v>162</v>
      </c>
      <c r="O366" s="328" t="s">
        <v>310</v>
      </c>
      <c r="P366" s="328" t="s">
        <v>14</v>
      </c>
      <c r="Q366" s="324" t="s">
        <v>15</v>
      </c>
      <c r="R366" s="328" t="s">
        <v>309</v>
      </c>
      <c r="S366" s="329"/>
      <c r="T366" s="251"/>
      <c r="U366" s="186">
        <v>9750</v>
      </c>
      <c r="V366" s="186">
        <f t="shared" si="84"/>
        <v>10725</v>
      </c>
      <c r="W366" s="186">
        <f t="shared" si="85"/>
        <v>13945</v>
      </c>
      <c r="X366" s="186">
        <f t="shared" si="86"/>
        <v>15340</v>
      </c>
      <c r="Y366" s="271"/>
      <c r="Z366" s="271"/>
      <c r="AA366" s="271"/>
      <c r="AB366" s="251">
        <v>11073</v>
      </c>
      <c r="AC366" s="329"/>
      <c r="AD366" s="187"/>
    </row>
    <row r="367" spans="1:30" s="59" customFormat="1" ht="14.25">
      <c r="A367" s="323" t="s">
        <v>412</v>
      </c>
      <c r="B367" s="324" t="str">
        <f t="shared" si="90"/>
        <v>192</v>
      </c>
      <c r="C367" s="324">
        <f t="shared" si="79"/>
        <v>26880</v>
      </c>
      <c r="D367" s="325" t="s">
        <v>20</v>
      </c>
      <c r="E367" s="324">
        <v>0.95</v>
      </c>
      <c r="F367" s="326" t="s">
        <v>594</v>
      </c>
      <c r="G367" s="324">
        <v>67</v>
      </c>
      <c r="H367" s="323" t="s">
        <v>29</v>
      </c>
      <c r="I367" s="326">
        <v>504</v>
      </c>
      <c r="J367" s="392" t="s">
        <v>824</v>
      </c>
      <c r="K367" s="326" t="e">
        <v>#N/A</v>
      </c>
      <c r="L367" s="326" t="e">
        <v>#N/A</v>
      </c>
      <c r="M367" s="324" t="e">
        <v>#N/A</v>
      </c>
      <c r="N367" s="328" t="s">
        <v>162</v>
      </c>
      <c r="O367" s="328" t="s">
        <v>310</v>
      </c>
      <c r="P367" s="328" t="s">
        <v>14</v>
      </c>
      <c r="Q367" s="324" t="s">
        <v>15</v>
      </c>
      <c r="R367" s="328" t="s">
        <v>309</v>
      </c>
      <c r="S367" s="329"/>
      <c r="T367" s="251"/>
      <c r="U367" s="186">
        <v>9750</v>
      </c>
      <c r="V367" s="186">
        <f t="shared" si="84"/>
        <v>10725</v>
      </c>
      <c r="W367" s="186">
        <f t="shared" si="85"/>
        <v>13945</v>
      </c>
      <c r="X367" s="186">
        <f t="shared" si="86"/>
        <v>15340</v>
      </c>
      <c r="Y367" s="271"/>
      <c r="Z367" s="271"/>
      <c r="AA367" s="271"/>
      <c r="AB367" s="251">
        <v>11074</v>
      </c>
      <c r="AC367" s="329"/>
    </row>
    <row r="368" spans="1:30" s="59" customFormat="1" ht="14.25">
      <c r="A368" s="323" t="s">
        <v>648</v>
      </c>
      <c r="B368" s="324" t="s">
        <v>680</v>
      </c>
      <c r="C368" s="324">
        <v>33180</v>
      </c>
      <c r="D368" s="325" t="s">
        <v>20</v>
      </c>
      <c r="E368" s="324">
        <v>0.95</v>
      </c>
      <c r="F368" s="326" t="s">
        <v>589</v>
      </c>
      <c r="G368" s="324">
        <v>67</v>
      </c>
      <c r="H368" s="323" t="s">
        <v>194</v>
      </c>
      <c r="I368" s="326">
        <v>108</v>
      </c>
      <c r="J368" s="392" t="s">
        <v>829</v>
      </c>
      <c r="K368" s="326" t="e">
        <v>#N/A</v>
      </c>
      <c r="L368" s="326" t="e">
        <v>#N/A</v>
      </c>
      <c r="M368" s="324" t="e">
        <v>#N/A</v>
      </c>
      <c r="N368" s="328" t="s">
        <v>162</v>
      </c>
      <c r="O368" s="328" t="s">
        <v>310</v>
      </c>
      <c r="P368" s="328" t="s">
        <v>14</v>
      </c>
      <c r="Q368" s="324" t="s">
        <v>15</v>
      </c>
      <c r="R368" s="328" t="s">
        <v>309</v>
      </c>
      <c r="S368" s="329"/>
      <c r="T368" s="251"/>
      <c r="U368" s="186">
        <v>11250</v>
      </c>
      <c r="V368" s="186">
        <f t="shared" si="84"/>
        <v>12375</v>
      </c>
      <c r="W368" s="186">
        <f t="shared" si="85"/>
        <v>16090</v>
      </c>
      <c r="X368" s="186">
        <f t="shared" si="86"/>
        <v>17700</v>
      </c>
      <c r="Y368" s="271"/>
      <c r="Z368" s="271"/>
      <c r="AA368" s="271"/>
      <c r="AB368" s="251">
        <v>11119</v>
      </c>
      <c r="AC368" s="329"/>
    </row>
    <row r="369" spans="1:30" s="59" customFormat="1" ht="14.25">
      <c r="A369" s="323" t="s">
        <v>651</v>
      </c>
      <c r="B369" s="324" t="s">
        <v>680</v>
      </c>
      <c r="C369" s="324">
        <v>33180</v>
      </c>
      <c r="D369" s="325" t="s">
        <v>20</v>
      </c>
      <c r="E369" s="324">
        <v>0.95</v>
      </c>
      <c r="F369" s="326" t="s">
        <v>589</v>
      </c>
      <c r="G369" s="324">
        <v>67</v>
      </c>
      <c r="H369" s="323" t="s">
        <v>194</v>
      </c>
      <c r="I369" s="326">
        <v>108</v>
      </c>
      <c r="J369" s="392" t="s">
        <v>830</v>
      </c>
      <c r="K369" s="326" t="e">
        <v>#N/A</v>
      </c>
      <c r="L369" s="326" t="e">
        <v>#N/A</v>
      </c>
      <c r="M369" s="324" t="e">
        <v>#N/A</v>
      </c>
      <c r="N369" s="328" t="s">
        <v>162</v>
      </c>
      <c r="O369" s="328" t="s">
        <v>310</v>
      </c>
      <c r="P369" s="328" t="s">
        <v>14</v>
      </c>
      <c r="Q369" s="324" t="s">
        <v>15</v>
      </c>
      <c r="R369" s="328" t="s">
        <v>309</v>
      </c>
      <c r="S369" s="329"/>
      <c r="T369" s="251"/>
      <c r="U369" s="186">
        <v>11250</v>
      </c>
      <c r="V369" s="186">
        <f t="shared" si="84"/>
        <v>12375</v>
      </c>
      <c r="W369" s="186">
        <f t="shared" si="85"/>
        <v>16090</v>
      </c>
      <c r="X369" s="186">
        <f t="shared" si="86"/>
        <v>17700</v>
      </c>
      <c r="Y369" s="271"/>
      <c r="Z369" s="271"/>
      <c r="AA369" s="271"/>
      <c r="AB369" s="251">
        <v>11120</v>
      </c>
      <c r="AC369" s="329"/>
    </row>
    <row r="370" spans="1:30" s="59" customFormat="1" ht="14.25">
      <c r="A370" s="323" t="s">
        <v>383</v>
      </c>
      <c r="B370" s="324" t="str">
        <f t="shared" si="90"/>
        <v>267</v>
      </c>
      <c r="C370" s="324">
        <f t="shared" si="79"/>
        <v>37380</v>
      </c>
      <c r="D370" s="325" t="s">
        <v>20</v>
      </c>
      <c r="E370" s="324">
        <v>0.95</v>
      </c>
      <c r="F370" s="326" t="s">
        <v>594</v>
      </c>
      <c r="G370" s="324">
        <v>67</v>
      </c>
      <c r="H370" s="323" t="s">
        <v>29</v>
      </c>
      <c r="I370" s="326">
        <v>756</v>
      </c>
      <c r="J370" s="392" t="s">
        <v>825</v>
      </c>
      <c r="K370" s="326" t="e">
        <v>#N/A</v>
      </c>
      <c r="L370" s="326" t="e">
        <v>#N/A</v>
      </c>
      <c r="M370" s="324" t="e">
        <v>#N/A</v>
      </c>
      <c r="N370" s="328" t="s">
        <v>162</v>
      </c>
      <c r="O370" s="328" t="s">
        <v>310</v>
      </c>
      <c r="P370" s="328" t="s">
        <v>14</v>
      </c>
      <c r="Q370" s="324" t="s">
        <v>15</v>
      </c>
      <c r="R370" s="328" t="s">
        <v>309</v>
      </c>
      <c r="S370" s="329"/>
      <c r="T370" s="251"/>
      <c r="U370" s="186">
        <v>14850</v>
      </c>
      <c r="V370" s="186">
        <f t="shared" si="84"/>
        <v>16335</v>
      </c>
      <c r="W370" s="186">
        <f t="shared" si="85"/>
        <v>21235</v>
      </c>
      <c r="X370" s="186">
        <f t="shared" si="86"/>
        <v>23360</v>
      </c>
      <c r="Y370" s="271"/>
      <c r="Z370" s="271"/>
      <c r="AA370" s="271"/>
      <c r="AB370" s="251">
        <v>11077</v>
      </c>
      <c r="AC370" s="329"/>
    </row>
    <row r="371" spans="1:30" s="59" customFormat="1" ht="14.25">
      <c r="A371" s="323" t="s">
        <v>381</v>
      </c>
      <c r="B371" s="324" t="str">
        <f t="shared" si="90"/>
        <v>267</v>
      </c>
      <c r="C371" s="324">
        <f t="shared" si="79"/>
        <v>37380</v>
      </c>
      <c r="D371" s="325" t="s">
        <v>20</v>
      </c>
      <c r="E371" s="324">
        <v>0.95</v>
      </c>
      <c r="F371" s="326" t="s">
        <v>594</v>
      </c>
      <c r="G371" s="324">
        <v>67</v>
      </c>
      <c r="H371" s="323" t="s">
        <v>29</v>
      </c>
      <c r="I371" s="326">
        <v>756</v>
      </c>
      <c r="J371" s="392" t="s">
        <v>826</v>
      </c>
      <c r="K371" s="326" t="e">
        <v>#N/A</v>
      </c>
      <c r="L371" s="326" t="e">
        <v>#N/A</v>
      </c>
      <c r="M371" s="324" t="e">
        <v>#N/A</v>
      </c>
      <c r="N371" s="328" t="s">
        <v>162</v>
      </c>
      <c r="O371" s="328" t="s">
        <v>310</v>
      </c>
      <c r="P371" s="328" t="s">
        <v>14</v>
      </c>
      <c r="Q371" s="324" t="s">
        <v>15</v>
      </c>
      <c r="R371" s="328" t="s">
        <v>309</v>
      </c>
      <c r="S371" s="329"/>
      <c r="T371" s="251"/>
      <c r="U371" s="186">
        <v>14850</v>
      </c>
      <c r="V371" s="186">
        <f t="shared" si="84"/>
        <v>16335</v>
      </c>
      <c r="W371" s="186">
        <f t="shared" si="85"/>
        <v>21235</v>
      </c>
      <c r="X371" s="186">
        <f t="shared" si="86"/>
        <v>23360</v>
      </c>
      <c r="Y371" s="271"/>
      <c r="Z371" s="271"/>
      <c r="AA371" s="271"/>
      <c r="AB371" s="251">
        <v>11078</v>
      </c>
      <c r="AC371" s="329"/>
    </row>
    <row r="372" spans="1:30" s="59" customFormat="1" ht="14.25">
      <c r="A372" s="323"/>
      <c r="B372" s="324"/>
      <c r="C372" s="324"/>
      <c r="D372" s="325"/>
      <c r="E372" s="324"/>
      <c r="F372" s="326"/>
      <c r="G372" s="324"/>
      <c r="H372" s="323"/>
      <c r="I372" s="326"/>
      <c r="J372" s="392"/>
      <c r="K372" s="326"/>
      <c r="L372" s="326"/>
      <c r="M372" s="324"/>
      <c r="N372" s="328"/>
      <c r="O372" s="328"/>
      <c r="P372" s="328"/>
      <c r="Q372" s="324"/>
      <c r="R372" s="328"/>
      <c r="S372" s="329"/>
      <c r="T372" s="251"/>
      <c r="U372" s="186"/>
      <c r="V372" s="186"/>
      <c r="W372" s="186"/>
      <c r="X372" s="186"/>
      <c r="Y372" s="271"/>
      <c r="Z372" s="271"/>
      <c r="AA372" s="271"/>
      <c r="AB372" s="251"/>
      <c r="AC372" s="329"/>
    </row>
    <row r="373" spans="1:30" s="59" customFormat="1" ht="14.25">
      <c r="A373" s="323" t="s">
        <v>652</v>
      </c>
      <c r="B373" s="324" t="s">
        <v>678</v>
      </c>
      <c r="C373" s="324">
        <v>11340</v>
      </c>
      <c r="D373" s="325" t="s">
        <v>20</v>
      </c>
      <c r="E373" s="324">
        <v>0.95</v>
      </c>
      <c r="F373" s="326" t="s">
        <v>590</v>
      </c>
      <c r="G373" s="324">
        <v>67</v>
      </c>
      <c r="H373" s="323" t="s">
        <v>194</v>
      </c>
      <c r="I373" s="326">
        <v>36</v>
      </c>
      <c r="J373" s="392" t="s">
        <v>735</v>
      </c>
      <c r="K373" s="326" t="e">
        <v>#N/A</v>
      </c>
      <c r="L373" s="326" t="e">
        <v>#N/A</v>
      </c>
      <c r="M373" s="324" t="e">
        <v>#N/A</v>
      </c>
      <c r="N373" s="328" t="s">
        <v>162</v>
      </c>
      <c r="O373" s="328" t="s">
        <v>310</v>
      </c>
      <c r="P373" s="328" t="s">
        <v>14</v>
      </c>
      <c r="Q373" s="324" t="s">
        <v>15</v>
      </c>
      <c r="R373" s="328" t="s">
        <v>309</v>
      </c>
      <c r="S373" s="329"/>
      <c r="T373" s="251"/>
      <c r="U373" s="186">
        <v>4650</v>
      </c>
      <c r="V373" s="186">
        <f t="shared" si="84"/>
        <v>5115</v>
      </c>
      <c r="W373" s="186">
        <f t="shared" ref="W373:W374" si="91">ROUND(((V373*1.3)/5),0)*5</f>
        <v>6650</v>
      </c>
      <c r="X373" s="186">
        <f t="shared" si="86"/>
        <v>7315</v>
      </c>
      <c r="Y373" s="271"/>
      <c r="Z373" s="271"/>
      <c r="AA373" s="271"/>
      <c r="AB373" s="251">
        <v>11121</v>
      </c>
      <c r="AC373" s="329"/>
    </row>
    <row r="374" spans="1:30" s="59" customFormat="1" ht="14.25">
      <c r="A374" s="323" t="s">
        <v>655</v>
      </c>
      <c r="B374" s="324" t="s">
        <v>678</v>
      </c>
      <c r="C374" s="324">
        <v>11340</v>
      </c>
      <c r="D374" s="325" t="s">
        <v>20</v>
      </c>
      <c r="E374" s="324">
        <v>0.95</v>
      </c>
      <c r="F374" s="326" t="s">
        <v>590</v>
      </c>
      <c r="G374" s="324">
        <v>67</v>
      </c>
      <c r="H374" s="323" t="s">
        <v>194</v>
      </c>
      <c r="I374" s="326">
        <v>36</v>
      </c>
      <c r="J374" s="392" t="s">
        <v>736</v>
      </c>
      <c r="K374" s="326" t="e">
        <v>#N/A</v>
      </c>
      <c r="L374" s="326" t="e">
        <v>#N/A</v>
      </c>
      <c r="M374" s="324" t="e">
        <v>#N/A</v>
      </c>
      <c r="N374" s="328" t="s">
        <v>162</v>
      </c>
      <c r="O374" s="328" t="s">
        <v>310</v>
      </c>
      <c r="P374" s="328" t="s">
        <v>14</v>
      </c>
      <c r="Q374" s="324" t="s">
        <v>15</v>
      </c>
      <c r="R374" s="328" t="s">
        <v>309</v>
      </c>
      <c r="S374" s="329"/>
      <c r="T374" s="251"/>
      <c r="U374" s="186">
        <v>4650</v>
      </c>
      <c r="V374" s="186">
        <f t="shared" si="84"/>
        <v>5115</v>
      </c>
      <c r="W374" s="186">
        <f t="shared" si="91"/>
        <v>6650</v>
      </c>
      <c r="X374" s="186">
        <f t="shared" si="86"/>
        <v>7315</v>
      </c>
      <c r="Y374" s="271"/>
      <c r="Z374" s="271"/>
      <c r="AA374" s="271"/>
      <c r="AB374" s="251">
        <v>11122</v>
      </c>
      <c r="AC374" s="329"/>
    </row>
    <row r="375" spans="1:30" s="59" customFormat="1" ht="13.5" customHeight="1">
      <c r="A375" s="323" t="s">
        <v>385</v>
      </c>
      <c r="B375" s="324" t="str">
        <f>LEFT(RIGHT(A375,12),2)</f>
        <v>96</v>
      </c>
      <c r="C375" s="324">
        <f t="shared" si="79"/>
        <v>13440</v>
      </c>
      <c r="D375" s="325" t="s">
        <v>20</v>
      </c>
      <c r="E375" s="324">
        <v>0.95</v>
      </c>
      <c r="F375" s="326" t="s">
        <v>591</v>
      </c>
      <c r="G375" s="324">
        <v>67</v>
      </c>
      <c r="H375" s="323" t="s">
        <v>29</v>
      </c>
      <c r="I375" s="326">
        <v>252</v>
      </c>
      <c r="J375" s="392" t="s">
        <v>821</v>
      </c>
      <c r="K375" s="326" t="e">
        <v>#N/A</v>
      </c>
      <c r="L375" s="326" t="e">
        <v>#N/A</v>
      </c>
      <c r="M375" s="324" t="e">
        <v>#N/A</v>
      </c>
      <c r="N375" s="328" t="s">
        <v>162</v>
      </c>
      <c r="O375" s="328" t="s">
        <v>310</v>
      </c>
      <c r="P375" s="328" t="s">
        <v>14</v>
      </c>
      <c r="Q375" s="324" t="s">
        <v>15</v>
      </c>
      <c r="R375" s="328" t="s">
        <v>309</v>
      </c>
      <c r="S375" s="329"/>
      <c r="T375" s="251"/>
      <c r="U375" s="186">
        <v>6600</v>
      </c>
      <c r="V375" s="186">
        <f t="shared" si="84"/>
        <v>7260</v>
      </c>
      <c r="W375" s="186">
        <f t="shared" si="85"/>
        <v>9440</v>
      </c>
      <c r="X375" s="186">
        <f t="shared" si="86"/>
        <v>10385</v>
      </c>
      <c r="Y375" s="271"/>
      <c r="Z375" s="271"/>
      <c r="AA375" s="271"/>
      <c r="AB375" s="251">
        <v>11081</v>
      </c>
      <c r="AC375" s="329"/>
    </row>
    <row r="376" spans="1:30" s="59" customFormat="1" ht="14.25">
      <c r="A376" s="323" t="s">
        <v>387</v>
      </c>
      <c r="B376" s="324" t="str">
        <f>LEFT(RIGHT(A376,12),2)</f>
        <v>96</v>
      </c>
      <c r="C376" s="324">
        <f t="shared" ref="C376:C384" si="92">B376*140</f>
        <v>13440</v>
      </c>
      <c r="D376" s="325" t="s">
        <v>20</v>
      </c>
      <c r="E376" s="324">
        <v>0.95</v>
      </c>
      <c r="F376" s="326" t="s">
        <v>591</v>
      </c>
      <c r="G376" s="324">
        <v>67</v>
      </c>
      <c r="H376" s="323" t="s">
        <v>29</v>
      </c>
      <c r="I376" s="326">
        <v>252</v>
      </c>
      <c r="J376" s="392" t="s">
        <v>822</v>
      </c>
      <c r="K376" s="326" t="e">
        <v>#N/A</v>
      </c>
      <c r="L376" s="326" t="e">
        <v>#N/A</v>
      </c>
      <c r="M376" s="324" t="e">
        <v>#N/A</v>
      </c>
      <c r="N376" s="328" t="s">
        <v>162</v>
      </c>
      <c r="O376" s="328" t="s">
        <v>310</v>
      </c>
      <c r="P376" s="328" t="s">
        <v>14</v>
      </c>
      <c r="Q376" s="324" t="s">
        <v>15</v>
      </c>
      <c r="R376" s="328" t="s">
        <v>309</v>
      </c>
      <c r="S376" s="329"/>
      <c r="T376" s="251"/>
      <c r="U376" s="186">
        <v>6600</v>
      </c>
      <c r="V376" s="186">
        <f t="shared" si="84"/>
        <v>7260</v>
      </c>
      <c r="W376" s="186">
        <f t="shared" si="85"/>
        <v>9440</v>
      </c>
      <c r="X376" s="186">
        <f t="shared" si="86"/>
        <v>10385</v>
      </c>
      <c r="Y376" s="271"/>
      <c r="Z376" s="271"/>
      <c r="AA376" s="271"/>
      <c r="AB376" s="251">
        <v>11082</v>
      </c>
      <c r="AC376" s="329"/>
    </row>
    <row r="377" spans="1:30" s="59" customFormat="1" ht="14.25">
      <c r="A377" s="323" t="s">
        <v>653</v>
      </c>
      <c r="B377" s="324" t="s">
        <v>679</v>
      </c>
      <c r="C377" s="324">
        <v>22260</v>
      </c>
      <c r="D377" s="325" t="s">
        <v>20</v>
      </c>
      <c r="E377" s="324">
        <v>0.95</v>
      </c>
      <c r="F377" s="326" t="s">
        <v>590</v>
      </c>
      <c r="G377" s="324">
        <v>67</v>
      </c>
      <c r="H377" s="323" t="s">
        <v>194</v>
      </c>
      <c r="I377" s="326">
        <v>72</v>
      </c>
      <c r="J377" s="392" t="s">
        <v>827</v>
      </c>
      <c r="K377" s="326" t="e">
        <v>#N/A</v>
      </c>
      <c r="L377" s="326" t="e">
        <v>#N/A</v>
      </c>
      <c r="M377" s="324" t="e">
        <v>#N/A</v>
      </c>
      <c r="N377" s="328" t="s">
        <v>162</v>
      </c>
      <c r="O377" s="328" t="s">
        <v>310</v>
      </c>
      <c r="P377" s="328" t="s">
        <v>14</v>
      </c>
      <c r="Q377" s="324" t="s">
        <v>15</v>
      </c>
      <c r="R377" s="328" t="s">
        <v>309</v>
      </c>
      <c r="S377" s="329"/>
      <c r="T377" s="251"/>
      <c r="U377" s="186">
        <v>8100</v>
      </c>
      <c r="V377" s="186">
        <f t="shared" si="84"/>
        <v>8910</v>
      </c>
      <c r="W377" s="186">
        <f t="shared" si="85"/>
        <v>11585</v>
      </c>
      <c r="X377" s="186">
        <f t="shared" si="86"/>
        <v>12745</v>
      </c>
      <c r="Y377" s="271"/>
      <c r="Z377" s="271"/>
      <c r="AA377" s="271"/>
      <c r="AB377" s="251">
        <v>11123</v>
      </c>
      <c r="AC377" s="329"/>
    </row>
    <row r="378" spans="1:30" s="59" customFormat="1" ht="14.25">
      <c r="A378" s="323" t="s">
        <v>656</v>
      </c>
      <c r="B378" s="324" t="s">
        <v>679</v>
      </c>
      <c r="C378" s="324">
        <v>22260</v>
      </c>
      <c r="D378" s="325" t="s">
        <v>20</v>
      </c>
      <c r="E378" s="324">
        <v>0.95</v>
      </c>
      <c r="F378" s="326" t="s">
        <v>590</v>
      </c>
      <c r="G378" s="324">
        <v>67</v>
      </c>
      <c r="H378" s="323" t="s">
        <v>194</v>
      </c>
      <c r="I378" s="326">
        <v>72</v>
      </c>
      <c r="J378" s="392" t="s">
        <v>828</v>
      </c>
      <c r="K378" s="326" t="e">
        <v>#N/A</v>
      </c>
      <c r="L378" s="326" t="e">
        <v>#N/A</v>
      </c>
      <c r="M378" s="324" t="e">
        <v>#N/A</v>
      </c>
      <c r="N378" s="328" t="s">
        <v>162</v>
      </c>
      <c r="O378" s="328" t="s">
        <v>310</v>
      </c>
      <c r="P378" s="328" t="s">
        <v>14</v>
      </c>
      <c r="Q378" s="324" t="s">
        <v>15</v>
      </c>
      <c r="R378" s="328" t="s">
        <v>309</v>
      </c>
      <c r="S378" s="329"/>
      <c r="T378" s="251"/>
      <c r="U378" s="186">
        <v>8100</v>
      </c>
      <c r="V378" s="186">
        <f t="shared" si="84"/>
        <v>8910</v>
      </c>
      <c r="W378" s="186">
        <f t="shared" si="85"/>
        <v>11585</v>
      </c>
      <c r="X378" s="186">
        <f t="shared" si="86"/>
        <v>12745</v>
      </c>
      <c r="Y378" s="271"/>
      <c r="Z378" s="271"/>
      <c r="AA378" s="271"/>
      <c r="AB378" s="251">
        <v>11124</v>
      </c>
      <c r="AC378" s="329"/>
    </row>
    <row r="379" spans="1:30" s="59" customFormat="1" ht="14.25">
      <c r="A379" s="323" t="s">
        <v>413</v>
      </c>
      <c r="B379" s="324" t="str">
        <f t="shared" ref="B379:B384" si="93">LEFT(RIGHT(A379,13),3)</f>
        <v>192</v>
      </c>
      <c r="C379" s="324">
        <f t="shared" si="92"/>
        <v>26880</v>
      </c>
      <c r="D379" s="325" t="s">
        <v>20</v>
      </c>
      <c r="E379" s="324">
        <v>0.95</v>
      </c>
      <c r="F379" s="326" t="s">
        <v>591</v>
      </c>
      <c r="G379" s="324">
        <v>67</v>
      </c>
      <c r="H379" s="323" t="s">
        <v>29</v>
      </c>
      <c r="I379" s="326">
        <v>504</v>
      </c>
      <c r="J379" s="392" t="s">
        <v>823</v>
      </c>
      <c r="K379" s="326" t="e">
        <v>#N/A</v>
      </c>
      <c r="L379" s="326" t="e">
        <v>#N/A</v>
      </c>
      <c r="M379" s="324" t="e">
        <v>#N/A</v>
      </c>
      <c r="N379" s="328" t="s">
        <v>162</v>
      </c>
      <c r="O379" s="328" t="s">
        <v>310</v>
      </c>
      <c r="P379" s="328" t="s">
        <v>14</v>
      </c>
      <c r="Q379" s="324" t="s">
        <v>15</v>
      </c>
      <c r="R379" s="328" t="s">
        <v>309</v>
      </c>
      <c r="S379" s="329"/>
      <c r="T379" s="251"/>
      <c r="U379" s="186">
        <v>9750</v>
      </c>
      <c r="V379" s="186">
        <f t="shared" si="84"/>
        <v>10725</v>
      </c>
      <c r="W379" s="186">
        <f t="shared" si="85"/>
        <v>13945</v>
      </c>
      <c r="X379" s="186">
        <f t="shared" si="86"/>
        <v>15340</v>
      </c>
      <c r="Y379" s="271"/>
      <c r="Z379" s="271"/>
      <c r="AA379" s="271"/>
      <c r="AB379" s="251">
        <v>11085</v>
      </c>
      <c r="AC379" s="64"/>
    </row>
    <row r="380" spans="1:30" s="54" customFormat="1" ht="14.25">
      <c r="A380" s="323" t="s">
        <v>414</v>
      </c>
      <c r="B380" s="324" t="str">
        <f t="shared" si="93"/>
        <v>192</v>
      </c>
      <c r="C380" s="324">
        <f t="shared" si="92"/>
        <v>26880</v>
      </c>
      <c r="D380" s="325" t="s">
        <v>20</v>
      </c>
      <c r="E380" s="324">
        <v>0.95</v>
      </c>
      <c r="F380" s="326" t="s">
        <v>591</v>
      </c>
      <c r="G380" s="324">
        <v>67</v>
      </c>
      <c r="H380" s="323" t="s">
        <v>29</v>
      </c>
      <c r="I380" s="326">
        <v>504</v>
      </c>
      <c r="J380" s="392" t="s">
        <v>824</v>
      </c>
      <c r="K380" s="326" t="e">
        <v>#N/A</v>
      </c>
      <c r="L380" s="326" t="e">
        <v>#N/A</v>
      </c>
      <c r="M380" s="324" t="e">
        <v>#N/A</v>
      </c>
      <c r="N380" s="328" t="s">
        <v>162</v>
      </c>
      <c r="O380" s="328" t="s">
        <v>310</v>
      </c>
      <c r="P380" s="328" t="s">
        <v>14</v>
      </c>
      <c r="Q380" s="324" t="s">
        <v>15</v>
      </c>
      <c r="R380" s="328" t="s">
        <v>309</v>
      </c>
      <c r="S380" s="329"/>
      <c r="T380" s="251"/>
      <c r="U380" s="186">
        <v>9750</v>
      </c>
      <c r="V380" s="186">
        <f t="shared" si="84"/>
        <v>10725</v>
      </c>
      <c r="W380" s="186">
        <f t="shared" si="85"/>
        <v>13945</v>
      </c>
      <c r="X380" s="186">
        <f t="shared" si="86"/>
        <v>15340</v>
      </c>
      <c r="Y380" s="271"/>
      <c r="Z380" s="271"/>
      <c r="AA380" s="271"/>
      <c r="AB380" s="251">
        <v>11086</v>
      </c>
      <c r="AC380" s="59"/>
      <c r="AD380" s="242"/>
    </row>
    <row r="381" spans="1:30" s="54" customFormat="1" ht="14.25">
      <c r="A381" s="323" t="s">
        <v>654</v>
      </c>
      <c r="B381" s="324" t="s">
        <v>680</v>
      </c>
      <c r="C381" s="324">
        <v>33180</v>
      </c>
      <c r="D381" s="325" t="s">
        <v>20</v>
      </c>
      <c r="E381" s="324">
        <v>0.95</v>
      </c>
      <c r="F381" s="326" t="s">
        <v>590</v>
      </c>
      <c r="G381" s="324">
        <v>67</v>
      </c>
      <c r="H381" s="323" t="s">
        <v>194</v>
      </c>
      <c r="I381" s="326">
        <v>108</v>
      </c>
      <c r="J381" s="392" t="s">
        <v>829</v>
      </c>
      <c r="K381" s="326" t="e">
        <v>#N/A</v>
      </c>
      <c r="L381" s="326" t="e">
        <v>#N/A</v>
      </c>
      <c r="M381" s="324" t="e">
        <v>#N/A</v>
      </c>
      <c r="N381" s="328" t="s">
        <v>162</v>
      </c>
      <c r="O381" s="328" t="s">
        <v>310</v>
      </c>
      <c r="P381" s="328" t="s">
        <v>14</v>
      </c>
      <c r="Q381" s="324" t="s">
        <v>15</v>
      </c>
      <c r="R381" s="328" t="s">
        <v>309</v>
      </c>
      <c r="S381" s="329"/>
      <c r="T381" s="251"/>
      <c r="U381" s="186">
        <v>11250</v>
      </c>
      <c r="V381" s="186">
        <f t="shared" si="84"/>
        <v>12375</v>
      </c>
      <c r="W381" s="186">
        <f t="shared" si="85"/>
        <v>16090</v>
      </c>
      <c r="X381" s="186">
        <f t="shared" si="86"/>
        <v>17700</v>
      </c>
      <c r="Y381" s="271"/>
      <c r="Z381" s="271"/>
      <c r="AA381" s="271"/>
      <c r="AB381" s="251">
        <v>11125</v>
      </c>
      <c r="AD381" s="242"/>
    </row>
    <row r="382" spans="1:30" s="54" customFormat="1" ht="14.25">
      <c r="A382" s="323" t="s">
        <v>657</v>
      </c>
      <c r="B382" s="324" t="s">
        <v>680</v>
      </c>
      <c r="C382" s="324">
        <v>33180</v>
      </c>
      <c r="D382" s="325" t="s">
        <v>20</v>
      </c>
      <c r="E382" s="324">
        <v>0.95</v>
      </c>
      <c r="F382" s="326" t="s">
        <v>590</v>
      </c>
      <c r="G382" s="324">
        <v>67</v>
      </c>
      <c r="H382" s="323" t="s">
        <v>194</v>
      </c>
      <c r="I382" s="326">
        <v>108</v>
      </c>
      <c r="J382" s="392" t="s">
        <v>830</v>
      </c>
      <c r="K382" s="326" t="e">
        <v>#N/A</v>
      </c>
      <c r="L382" s="326" t="e">
        <v>#N/A</v>
      </c>
      <c r="M382" s="324" t="e">
        <v>#N/A</v>
      </c>
      <c r="N382" s="328" t="s">
        <v>162</v>
      </c>
      <c r="O382" s="328" t="s">
        <v>310</v>
      </c>
      <c r="P382" s="328" t="s">
        <v>14</v>
      </c>
      <c r="Q382" s="324" t="s">
        <v>15</v>
      </c>
      <c r="R382" s="328" t="s">
        <v>309</v>
      </c>
      <c r="S382" s="329"/>
      <c r="T382" s="251"/>
      <c r="U382" s="186">
        <v>11250</v>
      </c>
      <c r="V382" s="186">
        <f t="shared" si="84"/>
        <v>12375</v>
      </c>
      <c r="W382" s="186">
        <f t="shared" si="85"/>
        <v>16090</v>
      </c>
      <c r="X382" s="186">
        <f t="shared" si="86"/>
        <v>17700</v>
      </c>
      <c r="Y382" s="271"/>
      <c r="Z382" s="271"/>
      <c r="AA382" s="271"/>
      <c r="AB382" s="251">
        <v>11126</v>
      </c>
      <c r="AD382" s="242"/>
    </row>
    <row r="383" spans="1:30" s="55" customFormat="1" ht="14.25">
      <c r="A383" s="323" t="s">
        <v>386</v>
      </c>
      <c r="B383" s="324" t="str">
        <f t="shared" si="93"/>
        <v>267</v>
      </c>
      <c r="C383" s="324">
        <f t="shared" si="92"/>
        <v>37380</v>
      </c>
      <c r="D383" s="325" t="s">
        <v>20</v>
      </c>
      <c r="E383" s="324">
        <v>0.95</v>
      </c>
      <c r="F383" s="326" t="s">
        <v>591</v>
      </c>
      <c r="G383" s="324">
        <v>67</v>
      </c>
      <c r="H383" s="323" t="s">
        <v>29</v>
      </c>
      <c r="I383" s="326">
        <v>756</v>
      </c>
      <c r="J383" s="392" t="s">
        <v>825</v>
      </c>
      <c r="K383" s="326" t="e">
        <v>#N/A</v>
      </c>
      <c r="L383" s="326" t="e">
        <v>#N/A</v>
      </c>
      <c r="M383" s="324" t="e">
        <v>#N/A</v>
      </c>
      <c r="N383" s="328" t="s">
        <v>162</v>
      </c>
      <c r="O383" s="328" t="s">
        <v>310</v>
      </c>
      <c r="P383" s="328" t="s">
        <v>14</v>
      </c>
      <c r="Q383" s="324" t="s">
        <v>15</v>
      </c>
      <c r="R383" s="328" t="s">
        <v>309</v>
      </c>
      <c r="S383" s="329"/>
      <c r="T383" s="251"/>
      <c r="U383" s="186">
        <v>14850</v>
      </c>
      <c r="V383" s="186">
        <f t="shared" si="84"/>
        <v>16335</v>
      </c>
      <c r="W383" s="186">
        <f t="shared" si="85"/>
        <v>21235</v>
      </c>
      <c r="X383" s="186">
        <f t="shared" si="86"/>
        <v>23360</v>
      </c>
      <c r="Y383" s="271"/>
      <c r="Z383" s="271"/>
      <c r="AA383" s="271"/>
      <c r="AB383" s="251">
        <v>11089</v>
      </c>
      <c r="AC383" s="54"/>
      <c r="AD383" s="242"/>
    </row>
    <row r="384" spans="1:30" s="55" customFormat="1" ht="14.25">
      <c r="A384" s="323" t="s">
        <v>388</v>
      </c>
      <c r="B384" s="324" t="str">
        <f t="shared" si="93"/>
        <v>267</v>
      </c>
      <c r="C384" s="324">
        <f t="shared" si="92"/>
        <v>37380</v>
      </c>
      <c r="D384" s="325" t="s">
        <v>20</v>
      </c>
      <c r="E384" s="324">
        <v>0.95</v>
      </c>
      <c r="F384" s="326" t="s">
        <v>591</v>
      </c>
      <c r="G384" s="324">
        <v>67</v>
      </c>
      <c r="H384" s="323" t="s">
        <v>29</v>
      </c>
      <c r="I384" s="326">
        <v>756</v>
      </c>
      <c r="J384" s="392" t="s">
        <v>826</v>
      </c>
      <c r="K384" s="326" t="e">
        <v>#N/A</v>
      </c>
      <c r="L384" s="326" t="e">
        <v>#N/A</v>
      </c>
      <c r="M384" s="324" t="e">
        <v>#N/A</v>
      </c>
      <c r="N384" s="328" t="s">
        <v>162</v>
      </c>
      <c r="O384" s="328" t="s">
        <v>310</v>
      </c>
      <c r="P384" s="328" t="s">
        <v>14</v>
      </c>
      <c r="Q384" s="324" t="s">
        <v>15</v>
      </c>
      <c r="R384" s="328" t="s">
        <v>309</v>
      </c>
      <c r="S384" s="329"/>
      <c r="T384" s="251"/>
      <c r="U384" s="186">
        <v>14850</v>
      </c>
      <c r="V384" s="186">
        <f>ROUND(((U384*1.1)/5),0)*5</f>
        <v>16335</v>
      </c>
      <c r="W384" s="186">
        <f t="shared" si="85"/>
        <v>21235</v>
      </c>
      <c r="X384" s="186">
        <f t="shared" si="86"/>
        <v>23360</v>
      </c>
      <c r="Y384" s="271"/>
      <c r="Z384" s="271"/>
      <c r="AA384" s="271"/>
      <c r="AB384" s="251">
        <v>11090</v>
      </c>
      <c r="AC384" s="54"/>
      <c r="AD384" s="242"/>
    </row>
    <row r="385" spans="1:30" s="55" customFormat="1" ht="14.25">
      <c r="A385" s="323"/>
      <c r="B385" s="324"/>
      <c r="C385" s="324"/>
      <c r="D385" s="325"/>
      <c r="E385" s="324"/>
      <c r="F385" s="326"/>
      <c r="G385" s="324"/>
      <c r="H385" s="323"/>
      <c r="I385" s="326"/>
      <c r="J385" s="392"/>
      <c r="K385" s="326"/>
      <c r="L385" s="326"/>
      <c r="M385" s="324"/>
      <c r="N385" s="328"/>
      <c r="O385" s="328"/>
      <c r="P385" s="328"/>
      <c r="Q385" s="324"/>
      <c r="R385" s="328"/>
      <c r="S385" s="329"/>
      <c r="T385" s="251"/>
      <c r="U385" s="186"/>
      <c r="V385" s="186"/>
      <c r="W385" s="186"/>
      <c r="X385" s="186"/>
      <c r="Y385" s="271"/>
      <c r="Z385" s="271"/>
      <c r="AA385" s="271"/>
      <c r="AB385" s="251"/>
      <c r="AC385" s="54"/>
      <c r="AD385" s="242"/>
    </row>
    <row r="386" spans="1:30" s="55" customFormat="1">
      <c r="A386" s="65"/>
      <c r="B386" s="62"/>
      <c r="C386" s="62"/>
      <c r="D386" s="63"/>
      <c r="E386" s="62"/>
      <c r="F386" s="62"/>
      <c r="G386" s="62"/>
      <c r="H386" s="61"/>
      <c r="I386" s="202"/>
      <c r="J386" s="65"/>
      <c r="K386" s="202"/>
      <c r="L386" s="202"/>
      <c r="M386" s="62"/>
      <c r="N386" s="81"/>
      <c r="O386" s="81"/>
      <c r="P386" s="217"/>
      <c r="Q386" s="62"/>
      <c r="R386" s="81"/>
      <c r="S386" s="64"/>
      <c r="T386" s="187"/>
      <c r="U386" s="81"/>
      <c r="V386" s="81"/>
      <c r="W386" s="81"/>
      <c r="X386" s="81"/>
      <c r="Y386" s="81"/>
      <c r="Z386" s="81"/>
      <c r="AA386" s="81"/>
      <c r="AB386" s="187"/>
      <c r="AC386" s="54"/>
      <c r="AD386" s="242"/>
    </row>
    <row r="387" spans="1:30" s="55" customFormat="1">
      <c r="A387" s="58"/>
      <c r="B387" s="57"/>
      <c r="C387" s="57"/>
      <c r="D387" s="206"/>
      <c r="E387" s="57"/>
      <c r="F387" s="60"/>
      <c r="G387" s="57"/>
      <c r="H387" s="56"/>
      <c r="I387" s="57"/>
      <c r="J387" s="56"/>
      <c r="K387" s="60"/>
      <c r="L387" s="60"/>
      <c r="M387" s="57"/>
      <c r="N387" s="84"/>
      <c r="O387" s="84"/>
      <c r="P387" s="219"/>
      <c r="Q387" s="210"/>
      <c r="R387" s="210"/>
      <c r="S387" s="59"/>
      <c r="T387" s="183"/>
      <c r="U387" s="186"/>
      <c r="V387" s="186"/>
      <c r="W387" s="186"/>
      <c r="X387" s="186"/>
      <c r="Y387" s="186"/>
      <c r="Z387" s="186"/>
      <c r="AA387" s="186"/>
      <c r="AB387" s="336"/>
      <c r="AC387" s="54"/>
      <c r="AD387" s="242"/>
    </row>
    <row r="388" spans="1:30" s="55" customFormat="1" ht="15">
      <c r="A388" s="55" t="s">
        <v>150</v>
      </c>
      <c r="B388" s="52">
        <v>27</v>
      </c>
      <c r="C388" s="52">
        <f>B388*165</f>
        <v>4455</v>
      </c>
      <c r="D388" s="53" t="s">
        <v>20</v>
      </c>
      <c r="E388" s="52">
        <v>0.95</v>
      </c>
      <c r="F388" s="203" t="s">
        <v>612</v>
      </c>
      <c r="G388" s="52">
        <v>67</v>
      </c>
      <c r="H388" s="55" t="s">
        <v>194</v>
      </c>
      <c r="I388" s="203">
        <v>12</v>
      </c>
      <c r="J388" s="393" t="s">
        <v>777</v>
      </c>
      <c r="K388" s="203" t="s">
        <v>440</v>
      </c>
      <c r="L388" s="203">
        <v>1000</v>
      </c>
      <c r="M388" s="53">
        <v>1100</v>
      </c>
      <c r="N388" s="130" t="s">
        <v>162</v>
      </c>
      <c r="O388" s="130" t="s">
        <v>310</v>
      </c>
      <c r="P388" s="220" t="s">
        <v>14</v>
      </c>
      <c r="Q388" s="221" t="s">
        <v>164</v>
      </c>
      <c r="R388" s="82" t="s">
        <v>31</v>
      </c>
      <c r="S388" s="54"/>
      <c r="T388" s="188"/>
      <c r="U388" s="186">
        <v>2230</v>
      </c>
      <c r="V388" s="186">
        <f t="shared" ref="V388:V479" si="94">ROUND(((U388*1.1)/5),0)*5</f>
        <v>2455</v>
      </c>
      <c r="W388" s="186">
        <f t="shared" ref="W388:W479" si="95">ROUND(((V388*1.3)/5),0)*5</f>
        <v>3190</v>
      </c>
      <c r="X388" s="186">
        <f t="shared" ref="X388:X479" si="96">ROUND(((W388*1.1)/5),0)*5</f>
        <v>3510</v>
      </c>
      <c r="Y388" s="186"/>
      <c r="Z388" s="186"/>
      <c r="AA388" s="186"/>
      <c r="AB388" s="337">
        <v>3001</v>
      </c>
      <c r="AC388" s="54"/>
      <c r="AD388" s="242"/>
    </row>
    <row r="389" spans="1:30" s="55" customFormat="1" ht="15">
      <c r="A389" s="51" t="s">
        <v>156</v>
      </c>
      <c r="B389" s="52">
        <v>27</v>
      </c>
      <c r="C389" s="52">
        <f t="shared" ref="C389:C433" si="97">B389*165</f>
        <v>4455</v>
      </c>
      <c r="D389" s="53" t="s">
        <v>20</v>
      </c>
      <c r="E389" s="52">
        <v>0.95</v>
      </c>
      <c r="F389" s="203" t="s">
        <v>612</v>
      </c>
      <c r="G389" s="52">
        <v>67</v>
      </c>
      <c r="H389" s="55" t="s">
        <v>194</v>
      </c>
      <c r="I389" s="203">
        <v>12</v>
      </c>
      <c r="J389" s="393" t="s">
        <v>778</v>
      </c>
      <c r="K389" s="203" t="s">
        <v>440</v>
      </c>
      <c r="L389" s="203">
        <v>950</v>
      </c>
      <c r="M389" s="53">
        <v>1000</v>
      </c>
      <c r="N389" s="130" t="s">
        <v>162</v>
      </c>
      <c r="O389" s="130" t="s">
        <v>310</v>
      </c>
      <c r="P389" s="220" t="s">
        <v>14</v>
      </c>
      <c r="Q389" s="221" t="s">
        <v>164</v>
      </c>
      <c r="R389" s="82" t="s">
        <v>31</v>
      </c>
      <c r="S389" s="54"/>
      <c r="T389" s="188"/>
      <c r="U389" s="186">
        <v>2230</v>
      </c>
      <c r="V389" s="186">
        <f t="shared" si="94"/>
        <v>2455</v>
      </c>
      <c r="W389" s="186">
        <f t="shared" si="95"/>
        <v>3190</v>
      </c>
      <c r="X389" s="186">
        <f t="shared" si="96"/>
        <v>3510</v>
      </c>
      <c r="Y389" s="186"/>
      <c r="Z389" s="186"/>
      <c r="AA389" s="186"/>
      <c r="AB389" s="337">
        <v>3007</v>
      </c>
      <c r="AC389" s="54"/>
      <c r="AD389" s="242"/>
    </row>
    <row r="390" spans="1:30" s="55" customFormat="1" ht="15">
      <c r="A390" s="55" t="s">
        <v>151</v>
      </c>
      <c r="B390" s="52">
        <v>27</v>
      </c>
      <c r="C390" s="52">
        <f t="shared" si="97"/>
        <v>4455</v>
      </c>
      <c r="D390" s="53" t="s">
        <v>20</v>
      </c>
      <c r="E390" s="52">
        <v>0.95</v>
      </c>
      <c r="F390" s="203" t="s">
        <v>613</v>
      </c>
      <c r="G390" s="52">
        <v>67</v>
      </c>
      <c r="H390" s="55" t="s">
        <v>194</v>
      </c>
      <c r="I390" s="203">
        <v>12</v>
      </c>
      <c r="J390" s="393" t="s">
        <v>777</v>
      </c>
      <c r="K390" s="203" t="s">
        <v>440</v>
      </c>
      <c r="L390" s="203">
        <v>1000</v>
      </c>
      <c r="M390" s="53">
        <v>1100</v>
      </c>
      <c r="N390" s="130" t="s">
        <v>162</v>
      </c>
      <c r="O390" s="130" t="s">
        <v>310</v>
      </c>
      <c r="P390" s="220" t="s">
        <v>14</v>
      </c>
      <c r="Q390" s="221" t="s">
        <v>164</v>
      </c>
      <c r="R390" s="82" t="s">
        <v>31</v>
      </c>
      <c r="S390" s="54"/>
      <c r="T390" s="188"/>
      <c r="U390" s="186">
        <v>1870</v>
      </c>
      <c r="V390" s="186">
        <f t="shared" si="94"/>
        <v>2055</v>
      </c>
      <c r="W390" s="186">
        <f t="shared" si="95"/>
        <v>2670</v>
      </c>
      <c r="X390" s="186">
        <f t="shared" si="96"/>
        <v>2935</v>
      </c>
      <c r="Y390" s="186"/>
      <c r="Z390" s="186"/>
      <c r="AA390" s="186"/>
      <c r="AB390" s="337">
        <v>3002</v>
      </c>
      <c r="AC390" s="54"/>
      <c r="AD390" s="242"/>
    </row>
    <row r="391" spans="1:30" s="55" customFormat="1" ht="15">
      <c r="A391" s="55" t="s">
        <v>157</v>
      </c>
      <c r="B391" s="52">
        <v>27</v>
      </c>
      <c r="C391" s="52">
        <f t="shared" si="97"/>
        <v>4455</v>
      </c>
      <c r="D391" s="53" t="s">
        <v>20</v>
      </c>
      <c r="E391" s="52">
        <v>0.95</v>
      </c>
      <c r="F391" s="203" t="s">
        <v>613</v>
      </c>
      <c r="G391" s="52">
        <v>67</v>
      </c>
      <c r="H391" s="55" t="s">
        <v>194</v>
      </c>
      <c r="I391" s="203">
        <v>12</v>
      </c>
      <c r="J391" s="393" t="s">
        <v>778</v>
      </c>
      <c r="K391" s="203" t="s">
        <v>440</v>
      </c>
      <c r="L391" s="203">
        <v>950</v>
      </c>
      <c r="M391" s="53">
        <v>1000</v>
      </c>
      <c r="N391" s="130" t="s">
        <v>162</v>
      </c>
      <c r="O391" s="130" t="s">
        <v>310</v>
      </c>
      <c r="P391" s="220" t="s">
        <v>14</v>
      </c>
      <c r="Q391" s="221" t="s">
        <v>164</v>
      </c>
      <c r="R391" s="82" t="s">
        <v>31</v>
      </c>
      <c r="S391" s="54"/>
      <c r="T391" s="188"/>
      <c r="U391" s="186">
        <v>1870</v>
      </c>
      <c r="V391" s="186">
        <f t="shared" si="94"/>
        <v>2055</v>
      </c>
      <c r="W391" s="186">
        <f t="shared" si="95"/>
        <v>2670</v>
      </c>
      <c r="X391" s="186">
        <f t="shared" si="96"/>
        <v>2935</v>
      </c>
      <c r="Y391" s="186"/>
      <c r="Z391" s="186"/>
      <c r="AA391" s="186"/>
      <c r="AB391" s="337">
        <v>3008</v>
      </c>
      <c r="AC391" s="54"/>
      <c r="AD391" s="242"/>
    </row>
    <row r="392" spans="1:30" s="55" customFormat="1" ht="15">
      <c r="A392" s="51" t="s">
        <v>152</v>
      </c>
      <c r="B392" s="52">
        <v>53</v>
      </c>
      <c r="C392" s="52">
        <f t="shared" si="97"/>
        <v>8745</v>
      </c>
      <c r="D392" s="53" t="s">
        <v>20</v>
      </c>
      <c r="E392" s="52">
        <v>0.95</v>
      </c>
      <c r="F392" s="203" t="s">
        <v>612</v>
      </c>
      <c r="G392" s="52">
        <v>67</v>
      </c>
      <c r="H392" s="55" t="s">
        <v>194</v>
      </c>
      <c r="I392" s="203">
        <v>24</v>
      </c>
      <c r="J392" s="393" t="s">
        <v>779</v>
      </c>
      <c r="K392" s="203" t="s">
        <v>454</v>
      </c>
      <c r="L392" s="203">
        <v>1350</v>
      </c>
      <c r="M392" s="53">
        <v>1450</v>
      </c>
      <c r="N392" s="130" t="s">
        <v>162</v>
      </c>
      <c r="O392" s="130" t="s">
        <v>310</v>
      </c>
      <c r="P392" s="220" t="s">
        <v>14</v>
      </c>
      <c r="Q392" s="221" t="s">
        <v>164</v>
      </c>
      <c r="R392" s="82" t="s">
        <v>31</v>
      </c>
      <c r="S392" s="54"/>
      <c r="T392" s="188"/>
      <c r="U392" s="186">
        <v>3305</v>
      </c>
      <c r="V392" s="186">
        <f t="shared" si="94"/>
        <v>3635</v>
      </c>
      <c r="W392" s="186">
        <f t="shared" si="95"/>
        <v>4725</v>
      </c>
      <c r="X392" s="186">
        <f t="shared" si="96"/>
        <v>5200</v>
      </c>
      <c r="Y392" s="186"/>
      <c r="Z392" s="186"/>
      <c r="AA392" s="186"/>
      <c r="AB392" s="337">
        <v>3003</v>
      </c>
      <c r="AC392" s="54"/>
      <c r="AD392" s="242"/>
    </row>
    <row r="393" spans="1:30" s="64" customFormat="1" ht="15">
      <c r="A393" s="51" t="s">
        <v>158</v>
      </c>
      <c r="B393" s="52">
        <v>53</v>
      </c>
      <c r="C393" s="52">
        <f t="shared" si="97"/>
        <v>8745</v>
      </c>
      <c r="D393" s="53" t="s">
        <v>20</v>
      </c>
      <c r="E393" s="52">
        <v>0.95</v>
      </c>
      <c r="F393" s="203" t="s">
        <v>612</v>
      </c>
      <c r="G393" s="52">
        <v>67</v>
      </c>
      <c r="H393" s="55" t="s">
        <v>194</v>
      </c>
      <c r="I393" s="203">
        <v>24</v>
      </c>
      <c r="J393" s="393" t="s">
        <v>831</v>
      </c>
      <c r="K393" s="203" t="s">
        <v>454</v>
      </c>
      <c r="L393" s="203">
        <v>1400</v>
      </c>
      <c r="M393" s="53">
        <v>1500</v>
      </c>
      <c r="N393" s="130" t="s">
        <v>162</v>
      </c>
      <c r="O393" s="130" t="s">
        <v>310</v>
      </c>
      <c r="P393" s="220" t="s">
        <v>14</v>
      </c>
      <c r="Q393" s="221" t="s">
        <v>164</v>
      </c>
      <c r="R393" s="82" t="s">
        <v>31</v>
      </c>
      <c r="S393" s="54"/>
      <c r="T393" s="188"/>
      <c r="U393" s="186">
        <v>3305</v>
      </c>
      <c r="V393" s="186">
        <f t="shared" si="94"/>
        <v>3635</v>
      </c>
      <c r="W393" s="186">
        <f t="shared" si="95"/>
        <v>4725</v>
      </c>
      <c r="X393" s="186">
        <f t="shared" si="96"/>
        <v>5200</v>
      </c>
      <c r="Y393" s="186"/>
      <c r="Z393" s="186"/>
      <c r="AA393" s="186"/>
      <c r="AB393" s="337">
        <v>3009</v>
      </c>
      <c r="AC393" s="187"/>
      <c r="AD393" s="187"/>
    </row>
    <row r="394" spans="1:30" s="64" customFormat="1" ht="15">
      <c r="A394" s="55" t="s">
        <v>153</v>
      </c>
      <c r="B394" s="52">
        <v>53</v>
      </c>
      <c r="C394" s="52">
        <f t="shared" si="97"/>
        <v>8745</v>
      </c>
      <c r="D394" s="53" t="s">
        <v>20</v>
      </c>
      <c r="E394" s="52">
        <v>0.95</v>
      </c>
      <c r="F394" s="203" t="s">
        <v>613</v>
      </c>
      <c r="G394" s="52">
        <v>67</v>
      </c>
      <c r="H394" s="55" t="s">
        <v>194</v>
      </c>
      <c r="I394" s="203">
        <v>24</v>
      </c>
      <c r="J394" s="393" t="s">
        <v>779</v>
      </c>
      <c r="K394" s="203" t="s">
        <v>454</v>
      </c>
      <c r="L394" s="203">
        <v>1350</v>
      </c>
      <c r="M394" s="53">
        <v>1450</v>
      </c>
      <c r="N394" s="130" t="s">
        <v>162</v>
      </c>
      <c r="O394" s="130" t="s">
        <v>310</v>
      </c>
      <c r="P394" s="220" t="s">
        <v>14</v>
      </c>
      <c r="Q394" s="221" t="s">
        <v>164</v>
      </c>
      <c r="R394" s="82" t="s">
        <v>31</v>
      </c>
      <c r="S394" s="54"/>
      <c r="T394" s="188"/>
      <c r="U394" s="186">
        <v>3000</v>
      </c>
      <c r="V394" s="186">
        <f t="shared" si="94"/>
        <v>3300</v>
      </c>
      <c r="W394" s="186">
        <f t="shared" si="95"/>
        <v>4290</v>
      </c>
      <c r="X394" s="186">
        <f t="shared" si="96"/>
        <v>4720</v>
      </c>
      <c r="Y394" s="186"/>
      <c r="Z394" s="186"/>
      <c r="AA394" s="186"/>
      <c r="AB394" s="337">
        <v>3004</v>
      </c>
      <c r="AC394" s="187"/>
      <c r="AD394" s="187"/>
    </row>
    <row r="395" spans="1:30" s="64" customFormat="1" ht="15">
      <c r="A395" s="55" t="s">
        <v>159</v>
      </c>
      <c r="B395" s="52">
        <v>53</v>
      </c>
      <c r="C395" s="52">
        <f t="shared" si="97"/>
        <v>8745</v>
      </c>
      <c r="D395" s="53" t="s">
        <v>20</v>
      </c>
      <c r="E395" s="52">
        <v>0.95</v>
      </c>
      <c r="F395" s="203" t="s">
        <v>613</v>
      </c>
      <c r="G395" s="52">
        <v>67</v>
      </c>
      <c r="H395" s="55" t="s">
        <v>194</v>
      </c>
      <c r="I395" s="203">
        <v>24</v>
      </c>
      <c r="J395" s="393" t="s">
        <v>831</v>
      </c>
      <c r="K395" s="203" t="s">
        <v>454</v>
      </c>
      <c r="L395" s="203">
        <v>1400</v>
      </c>
      <c r="M395" s="53">
        <v>1500</v>
      </c>
      <c r="N395" s="130" t="s">
        <v>162</v>
      </c>
      <c r="O395" s="130" t="s">
        <v>310</v>
      </c>
      <c r="P395" s="220" t="s">
        <v>14</v>
      </c>
      <c r="Q395" s="221" t="s">
        <v>164</v>
      </c>
      <c r="R395" s="82" t="s">
        <v>31</v>
      </c>
      <c r="S395" s="54"/>
      <c r="T395" s="188"/>
      <c r="U395" s="186">
        <v>3000</v>
      </c>
      <c r="V395" s="186">
        <f t="shared" si="94"/>
        <v>3300</v>
      </c>
      <c r="W395" s="186">
        <f t="shared" si="95"/>
        <v>4290</v>
      </c>
      <c r="X395" s="186">
        <f t="shared" si="96"/>
        <v>4720</v>
      </c>
      <c r="Y395" s="186"/>
      <c r="Z395" s="186"/>
      <c r="AA395" s="186"/>
      <c r="AB395" s="337">
        <v>3010</v>
      </c>
      <c r="AC395" s="187"/>
      <c r="AD395" s="187"/>
    </row>
    <row r="396" spans="1:30" s="64" customFormat="1" ht="15">
      <c r="A396" s="55" t="s">
        <v>154</v>
      </c>
      <c r="B396" s="52">
        <v>79</v>
      </c>
      <c r="C396" s="52">
        <f t="shared" si="97"/>
        <v>13035</v>
      </c>
      <c r="D396" s="53" t="s">
        <v>20</v>
      </c>
      <c r="E396" s="52">
        <v>0.95</v>
      </c>
      <c r="F396" s="203" t="s">
        <v>612</v>
      </c>
      <c r="G396" s="52">
        <v>67</v>
      </c>
      <c r="H396" s="55" t="s">
        <v>194</v>
      </c>
      <c r="I396" s="203">
        <v>36</v>
      </c>
      <c r="J396" s="393" t="s">
        <v>832</v>
      </c>
      <c r="K396" s="203" t="s">
        <v>445</v>
      </c>
      <c r="L396" s="203">
        <v>1950</v>
      </c>
      <c r="M396" s="53">
        <v>1900</v>
      </c>
      <c r="N396" s="130" t="s">
        <v>162</v>
      </c>
      <c r="O396" s="130" t="s">
        <v>310</v>
      </c>
      <c r="P396" s="220" t="s">
        <v>14</v>
      </c>
      <c r="Q396" s="221" t="s">
        <v>164</v>
      </c>
      <c r="R396" s="82" t="s">
        <v>31</v>
      </c>
      <c r="S396" s="54"/>
      <c r="T396" s="188"/>
      <c r="U396" s="186">
        <v>5080</v>
      </c>
      <c r="V396" s="186">
        <f t="shared" si="94"/>
        <v>5590</v>
      </c>
      <c r="W396" s="186">
        <f t="shared" si="95"/>
        <v>7265</v>
      </c>
      <c r="X396" s="186">
        <f t="shared" si="96"/>
        <v>7990</v>
      </c>
      <c r="Y396" s="186"/>
      <c r="Z396" s="186"/>
      <c r="AA396" s="186"/>
      <c r="AB396" s="337">
        <v>3005</v>
      </c>
      <c r="AC396" s="187"/>
      <c r="AD396" s="187"/>
    </row>
    <row r="397" spans="1:30" s="64" customFormat="1" ht="15">
      <c r="A397" s="51" t="s">
        <v>160</v>
      </c>
      <c r="B397" s="52">
        <v>79</v>
      </c>
      <c r="C397" s="52">
        <f t="shared" si="97"/>
        <v>13035</v>
      </c>
      <c r="D397" s="53" t="s">
        <v>20</v>
      </c>
      <c r="E397" s="52">
        <v>0.95</v>
      </c>
      <c r="F397" s="203" t="s">
        <v>612</v>
      </c>
      <c r="G397" s="52">
        <v>67</v>
      </c>
      <c r="H397" s="55" t="s">
        <v>194</v>
      </c>
      <c r="I397" s="203">
        <v>36</v>
      </c>
      <c r="J397" s="393" t="s">
        <v>782</v>
      </c>
      <c r="K397" s="203" t="s">
        <v>445</v>
      </c>
      <c r="L397" s="203">
        <v>2000</v>
      </c>
      <c r="M397" s="53">
        <v>2150</v>
      </c>
      <c r="N397" s="130" t="s">
        <v>162</v>
      </c>
      <c r="O397" s="130" t="s">
        <v>310</v>
      </c>
      <c r="P397" s="220" t="s">
        <v>14</v>
      </c>
      <c r="Q397" s="221" t="s">
        <v>164</v>
      </c>
      <c r="R397" s="82" t="s">
        <v>31</v>
      </c>
      <c r="S397" s="54"/>
      <c r="T397" s="188"/>
      <c r="U397" s="186">
        <v>5080</v>
      </c>
      <c r="V397" s="186">
        <f t="shared" si="94"/>
        <v>5590</v>
      </c>
      <c r="W397" s="186">
        <f t="shared" si="95"/>
        <v>7265</v>
      </c>
      <c r="X397" s="186">
        <f t="shared" si="96"/>
        <v>7990</v>
      </c>
      <c r="Y397" s="186"/>
      <c r="Z397" s="186"/>
      <c r="AA397" s="186"/>
      <c r="AB397" s="337">
        <v>3011</v>
      </c>
      <c r="AC397" s="187"/>
      <c r="AD397" s="187"/>
    </row>
    <row r="398" spans="1:30" s="55" customFormat="1" ht="15">
      <c r="A398" s="51" t="s">
        <v>155</v>
      </c>
      <c r="B398" s="52">
        <v>79</v>
      </c>
      <c r="C398" s="52">
        <f t="shared" si="97"/>
        <v>13035</v>
      </c>
      <c r="D398" s="53" t="s">
        <v>20</v>
      </c>
      <c r="E398" s="52">
        <v>0.95</v>
      </c>
      <c r="F398" s="203" t="s">
        <v>613</v>
      </c>
      <c r="G398" s="52">
        <v>67</v>
      </c>
      <c r="H398" s="55" t="s">
        <v>194</v>
      </c>
      <c r="I398" s="203">
        <v>36</v>
      </c>
      <c r="J398" s="393" t="s">
        <v>832</v>
      </c>
      <c r="K398" s="203" t="s">
        <v>445</v>
      </c>
      <c r="L398" s="203">
        <v>1950</v>
      </c>
      <c r="M398" s="53">
        <v>1900</v>
      </c>
      <c r="N398" s="130" t="s">
        <v>162</v>
      </c>
      <c r="O398" s="130" t="s">
        <v>310</v>
      </c>
      <c r="P398" s="220" t="s">
        <v>14</v>
      </c>
      <c r="Q398" s="221" t="s">
        <v>164</v>
      </c>
      <c r="R398" s="82" t="s">
        <v>31</v>
      </c>
      <c r="S398" s="54"/>
      <c r="T398" s="188"/>
      <c r="U398" s="186">
        <v>4550</v>
      </c>
      <c r="V398" s="186">
        <f t="shared" si="94"/>
        <v>5005</v>
      </c>
      <c r="W398" s="186">
        <f t="shared" si="95"/>
        <v>6505</v>
      </c>
      <c r="X398" s="186">
        <f t="shared" si="96"/>
        <v>7155</v>
      </c>
      <c r="Y398" s="186"/>
      <c r="Z398" s="186"/>
      <c r="AA398" s="186"/>
      <c r="AB398" s="337">
        <v>3006</v>
      </c>
      <c r="AD398" s="242"/>
    </row>
    <row r="399" spans="1:30" s="55" customFormat="1" ht="15">
      <c r="A399" s="55" t="s">
        <v>161</v>
      </c>
      <c r="B399" s="52">
        <v>79</v>
      </c>
      <c r="C399" s="52">
        <f t="shared" si="97"/>
        <v>13035</v>
      </c>
      <c r="D399" s="53" t="s">
        <v>20</v>
      </c>
      <c r="E399" s="52">
        <v>0.95</v>
      </c>
      <c r="F399" s="203" t="s">
        <v>613</v>
      </c>
      <c r="G399" s="52">
        <v>67</v>
      </c>
      <c r="H399" s="55" t="s">
        <v>194</v>
      </c>
      <c r="I399" s="203">
        <v>36</v>
      </c>
      <c r="J399" s="393" t="s">
        <v>782</v>
      </c>
      <c r="K399" s="203" t="s">
        <v>445</v>
      </c>
      <c r="L399" s="203">
        <v>2000</v>
      </c>
      <c r="M399" s="53">
        <v>2150</v>
      </c>
      <c r="N399" s="130" t="s">
        <v>162</v>
      </c>
      <c r="O399" s="130" t="s">
        <v>310</v>
      </c>
      <c r="P399" s="220" t="s">
        <v>14</v>
      </c>
      <c r="Q399" s="221" t="s">
        <v>164</v>
      </c>
      <c r="R399" s="82" t="s">
        <v>31</v>
      </c>
      <c r="S399" s="54"/>
      <c r="T399" s="188"/>
      <c r="U399" s="186">
        <v>4550</v>
      </c>
      <c r="V399" s="186">
        <f t="shared" si="94"/>
        <v>5005</v>
      </c>
      <c r="W399" s="186">
        <f t="shared" si="95"/>
        <v>6505</v>
      </c>
      <c r="X399" s="186">
        <f t="shared" si="96"/>
        <v>7155</v>
      </c>
      <c r="Y399" s="186"/>
      <c r="Z399" s="186"/>
      <c r="AA399" s="186"/>
      <c r="AB399" s="337">
        <v>3012</v>
      </c>
      <c r="AD399" s="242"/>
    </row>
    <row r="400" spans="1:30" s="55" customFormat="1" ht="15">
      <c r="A400" s="482" t="s">
        <v>621</v>
      </c>
      <c r="B400" s="483">
        <v>62</v>
      </c>
      <c r="C400" s="483">
        <f>B400*155</f>
        <v>9610</v>
      </c>
      <c r="D400" s="397" t="s">
        <v>20</v>
      </c>
      <c r="E400" s="483">
        <v>0.95</v>
      </c>
      <c r="F400" s="396" t="s">
        <v>669</v>
      </c>
      <c r="G400" s="483">
        <v>67</v>
      </c>
      <c r="H400" s="484" t="s">
        <v>194</v>
      </c>
      <c r="I400" s="396">
        <v>28</v>
      </c>
      <c r="J400" s="394" t="s">
        <v>783</v>
      </c>
      <c r="K400" s="396" t="e">
        <v>#N/A</v>
      </c>
      <c r="L400" s="396">
        <v>1200</v>
      </c>
      <c r="M400" s="397">
        <v>1400</v>
      </c>
      <c r="N400" s="485" t="s">
        <v>162</v>
      </c>
      <c r="O400" s="485" t="s">
        <v>310</v>
      </c>
      <c r="P400" s="486" t="s">
        <v>14</v>
      </c>
      <c r="Q400" s="487" t="s">
        <v>164</v>
      </c>
      <c r="R400" s="488" t="s">
        <v>31</v>
      </c>
      <c r="S400" s="489"/>
      <c r="T400" s="490"/>
      <c r="U400" s="186">
        <v>3300</v>
      </c>
      <c r="V400" s="186">
        <f>ROUND(((U400*1.1)/5),0)*5</f>
        <v>3630</v>
      </c>
      <c r="W400" s="186">
        <f>ROUND(((V400*1.3)/5),0)*5</f>
        <v>4720</v>
      </c>
      <c r="X400" s="186">
        <f>ROUND(((W400*1.1)/5),0)*5</f>
        <v>5190</v>
      </c>
      <c r="Y400" s="186"/>
      <c r="Z400" s="186"/>
      <c r="AA400" s="187"/>
      <c r="AB400" s="187">
        <v>3037</v>
      </c>
      <c r="AD400" s="242"/>
    </row>
    <row r="401" spans="1:30" s="55" customFormat="1" ht="15">
      <c r="A401" s="482" t="s">
        <v>658</v>
      </c>
      <c r="B401" s="483">
        <v>62</v>
      </c>
      <c r="C401" s="483">
        <f>B401*155</f>
        <v>9610</v>
      </c>
      <c r="D401" s="397" t="s">
        <v>20</v>
      </c>
      <c r="E401" s="483">
        <v>0.95</v>
      </c>
      <c r="F401" s="396" t="s">
        <v>669</v>
      </c>
      <c r="G401" s="483">
        <v>67</v>
      </c>
      <c r="H401" s="484" t="s">
        <v>194</v>
      </c>
      <c r="I401" s="396">
        <v>28</v>
      </c>
      <c r="J401" s="394" t="s">
        <v>784</v>
      </c>
      <c r="K401" s="396" t="e">
        <v>#N/A</v>
      </c>
      <c r="L401" s="396">
        <v>1300</v>
      </c>
      <c r="M401" s="397">
        <v>1500</v>
      </c>
      <c r="N401" s="485" t="s">
        <v>162</v>
      </c>
      <c r="O401" s="485" t="s">
        <v>310</v>
      </c>
      <c r="P401" s="486" t="s">
        <v>14</v>
      </c>
      <c r="Q401" s="487" t="s">
        <v>164</v>
      </c>
      <c r="R401" s="488" t="s">
        <v>31</v>
      </c>
      <c r="S401" s="489"/>
      <c r="T401" s="490"/>
      <c r="U401" s="186">
        <v>3300</v>
      </c>
      <c r="V401" s="186">
        <f>ROUND(((U401*1.1)/5),0)*5</f>
        <v>3630</v>
      </c>
      <c r="W401" s="186">
        <f>ROUND(((V401*1.3)/5),0)*5</f>
        <v>4720</v>
      </c>
      <c r="X401" s="186">
        <f>ROUND(((W401*1.1)/5),0)*5</f>
        <v>5190</v>
      </c>
      <c r="Y401" s="186"/>
      <c r="Z401" s="186"/>
      <c r="AA401" s="187"/>
      <c r="AB401" s="337">
        <v>3038</v>
      </c>
      <c r="AD401" s="242"/>
    </row>
    <row r="402" spans="1:30" s="55" customFormat="1" ht="15">
      <c r="A402" s="482" t="s">
        <v>659</v>
      </c>
      <c r="B402" s="483">
        <v>125</v>
      </c>
      <c r="C402" s="483">
        <f>B402*155</f>
        <v>19375</v>
      </c>
      <c r="D402" s="397" t="s">
        <v>20</v>
      </c>
      <c r="E402" s="483">
        <v>0.95</v>
      </c>
      <c r="F402" s="396" t="s">
        <v>669</v>
      </c>
      <c r="G402" s="483">
        <v>67</v>
      </c>
      <c r="H402" s="484" t="s">
        <v>194</v>
      </c>
      <c r="I402" s="396">
        <v>56</v>
      </c>
      <c r="J402" s="394" t="s">
        <v>785</v>
      </c>
      <c r="K402" s="396" t="e">
        <v>#N/A</v>
      </c>
      <c r="L402" s="396">
        <v>2400</v>
      </c>
      <c r="M402" s="397">
        <v>2650</v>
      </c>
      <c r="N402" s="485" t="s">
        <v>162</v>
      </c>
      <c r="O402" s="485" t="s">
        <v>310</v>
      </c>
      <c r="P402" s="486" t="s">
        <v>14</v>
      </c>
      <c r="Q402" s="487" t="s">
        <v>164</v>
      </c>
      <c r="R402" s="488" t="s">
        <v>31</v>
      </c>
      <c r="S402" s="489"/>
      <c r="T402" s="490"/>
      <c r="U402" s="186">
        <v>5500</v>
      </c>
      <c r="V402" s="186">
        <f>ROUND(((U402*1.1)/5),0)*5</f>
        <v>6050</v>
      </c>
      <c r="W402" s="186">
        <f>ROUND(((V402*1.3)/5),0)*5</f>
        <v>7865</v>
      </c>
      <c r="X402" s="186">
        <f>ROUND(((W402*1.1)/5),0)*5</f>
        <v>8650</v>
      </c>
      <c r="Y402" s="186"/>
      <c r="Z402" s="186"/>
      <c r="AA402" s="187"/>
      <c r="AB402" s="337">
        <v>3039</v>
      </c>
      <c r="AD402" s="242"/>
    </row>
    <row r="403" spans="1:30" s="55" customFormat="1" ht="15">
      <c r="A403" s="482" t="s">
        <v>660</v>
      </c>
      <c r="B403" s="483">
        <v>125</v>
      </c>
      <c r="C403" s="483">
        <f>B403*155</f>
        <v>19375</v>
      </c>
      <c r="D403" s="397" t="s">
        <v>20</v>
      </c>
      <c r="E403" s="483">
        <v>0.95</v>
      </c>
      <c r="F403" s="396" t="s">
        <v>669</v>
      </c>
      <c r="G403" s="483">
        <v>67</v>
      </c>
      <c r="H403" s="484" t="s">
        <v>194</v>
      </c>
      <c r="I403" s="396">
        <v>56</v>
      </c>
      <c r="J403" s="394" t="s">
        <v>786</v>
      </c>
      <c r="K403" s="396" t="e">
        <v>#N/A</v>
      </c>
      <c r="L403" s="396">
        <v>2500</v>
      </c>
      <c r="M403" s="397">
        <v>2700</v>
      </c>
      <c r="N403" s="485" t="s">
        <v>162</v>
      </c>
      <c r="O403" s="485" t="s">
        <v>310</v>
      </c>
      <c r="P403" s="486" t="s">
        <v>14</v>
      </c>
      <c r="Q403" s="487" t="s">
        <v>164</v>
      </c>
      <c r="R403" s="488" t="s">
        <v>31</v>
      </c>
      <c r="S403" s="489"/>
      <c r="T403" s="490"/>
      <c r="U403" s="186">
        <v>5500</v>
      </c>
      <c r="V403" s="186">
        <f>ROUND(((U403*1.1)/5),0)*5</f>
        <v>6050</v>
      </c>
      <c r="W403" s="186">
        <f>ROUND(((V403*1.3)/5),0)*5</f>
        <v>7865</v>
      </c>
      <c r="X403" s="186">
        <f>ROUND(((W403*1.1)/5),0)*5</f>
        <v>8650</v>
      </c>
      <c r="Y403" s="186"/>
      <c r="Z403" s="186"/>
      <c r="AA403" s="187"/>
      <c r="AB403" s="187">
        <v>3040</v>
      </c>
      <c r="AD403" s="242"/>
    </row>
    <row r="404" spans="1:30" s="55" customFormat="1">
      <c r="A404" s="482"/>
      <c r="B404" s="483"/>
      <c r="C404" s="483"/>
      <c r="D404" s="397"/>
      <c r="E404" s="483"/>
      <c r="F404" s="396"/>
      <c r="G404" s="483"/>
      <c r="H404" s="484"/>
      <c r="I404" s="396"/>
      <c r="J404" s="394"/>
      <c r="K404" s="396"/>
      <c r="L404" s="396"/>
      <c r="M404" s="397"/>
      <c r="N404" s="485"/>
      <c r="O404" s="485"/>
      <c r="P404" s="486"/>
      <c r="Q404" s="487"/>
      <c r="R404" s="488"/>
      <c r="S404" s="489"/>
      <c r="T404" s="490"/>
      <c r="U404" s="186"/>
      <c r="V404" s="186"/>
      <c r="W404" s="186"/>
      <c r="X404" s="186"/>
      <c r="Y404" s="186"/>
      <c r="Z404" s="186"/>
      <c r="AA404" s="187"/>
      <c r="AB404" s="187"/>
      <c r="AD404" s="242"/>
    </row>
    <row r="405" spans="1:30" s="55" customFormat="1" ht="15">
      <c r="A405" s="55" t="s">
        <v>176</v>
      </c>
      <c r="B405" s="52">
        <v>54</v>
      </c>
      <c r="C405" s="52">
        <f t="shared" si="97"/>
        <v>8910</v>
      </c>
      <c r="D405" s="53" t="s">
        <v>20</v>
      </c>
      <c r="E405" s="52">
        <v>0.95</v>
      </c>
      <c r="F405" s="203" t="s">
        <v>612</v>
      </c>
      <c r="G405" s="52">
        <v>67</v>
      </c>
      <c r="H405" s="55" t="s">
        <v>194</v>
      </c>
      <c r="I405" s="52">
        <v>24</v>
      </c>
      <c r="J405" s="393" t="s">
        <v>787</v>
      </c>
      <c r="K405" s="52" t="e">
        <v>#N/A</v>
      </c>
      <c r="L405" s="52">
        <v>1850</v>
      </c>
      <c r="M405" s="52">
        <v>2050</v>
      </c>
      <c r="N405" s="82" t="s">
        <v>162</v>
      </c>
      <c r="O405" s="130" t="s">
        <v>310</v>
      </c>
      <c r="P405" s="82" t="s">
        <v>14</v>
      </c>
      <c r="Q405" s="82" t="s">
        <v>164</v>
      </c>
      <c r="R405" s="82" t="s">
        <v>31</v>
      </c>
      <c r="T405" s="188"/>
      <c r="U405" s="186">
        <v>4450</v>
      </c>
      <c r="V405" s="186">
        <f t="shared" si="94"/>
        <v>4895</v>
      </c>
      <c r="W405" s="186">
        <f t="shared" si="95"/>
        <v>6365</v>
      </c>
      <c r="X405" s="186">
        <f t="shared" si="96"/>
        <v>7000</v>
      </c>
      <c r="Y405" s="186"/>
      <c r="Z405" s="186"/>
      <c r="AA405" s="186"/>
      <c r="AB405" s="337">
        <v>3013</v>
      </c>
      <c r="AD405" s="242"/>
    </row>
    <row r="406" spans="1:30" s="55" customFormat="1" ht="15">
      <c r="A406" s="55" t="s">
        <v>173</v>
      </c>
      <c r="B406" s="52">
        <v>54</v>
      </c>
      <c r="C406" s="52">
        <f t="shared" si="97"/>
        <v>8910</v>
      </c>
      <c r="D406" s="53" t="s">
        <v>20</v>
      </c>
      <c r="E406" s="52">
        <v>0.95</v>
      </c>
      <c r="F406" s="203" t="s">
        <v>612</v>
      </c>
      <c r="G406" s="52">
        <v>67</v>
      </c>
      <c r="H406" s="55" t="s">
        <v>194</v>
      </c>
      <c r="I406" s="52">
        <v>24</v>
      </c>
      <c r="J406" s="393" t="s">
        <v>712</v>
      </c>
      <c r="K406" s="52" t="e">
        <v>#N/A</v>
      </c>
      <c r="L406" s="52">
        <v>1900</v>
      </c>
      <c r="M406" s="52">
        <v>2100</v>
      </c>
      <c r="N406" s="82" t="s">
        <v>162</v>
      </c>
      <c r="O406" s="130" t="s">
        <v>310</v>
      </c>
      <c r="P406" s="82" t="s">
        <v>14</v>
      </c>
      <c r="Q406" s="82" t="s">
        <v>164</v>
      </c>
      <c r="R406" s="82" t="s">
        <v>31</v>
      </c>
      <c r="T406" s="188"/>
      <c r="U406" s="186">
        <v>4450</v>
      </c>
      <c r="V406" s="186">
        <f t="shared" si="94"/>
        <v>4895</v>
      </c>
      <c r="W406" s="186">
        <f t="shared" si="95"/>
        <v>6365</v>
      </c>
      <c r="X406" s="186">
        <f t="shared" si="96"/>
        <v>7000</v>
      </c>
      <c r="Y406" s="186"/>
      <c r="Z406" s="186"/>
      <c r="AA406" s="186"/>
      <c r="AB406" s="337">
        <v>3019</v>
      </c>
      <c r="AD406" s="242"/>
    </row>
    <row r="407" spans="1:30" s="55" customFormat="1" ht="15">
      <c r="A407" s="55" t="s">
        <v>179</v>
      </c>
      <c r="B407" s="52">
        <v>54</v>
      </c>
      <c r="C407" s="52">
        <f t="shared" si="97"/>
        <v>8910</v>
      </c>
      <c r="D407" s="53" t="s">
        <v>20</v>
      </c>
      <c r="E407" s="52">
        <v>0.95</v>
      </c>
      <c r="F407" s="203" t="s">
        <v>613</v>
      </c>
      <c r="G407" s="52">
        <v>67</v>
      </c>
      <c r="H407" s="55" t="s">
        <v>194</v>
      </c>
      <c r="I407" s="52">
        <v>24</v>
      </c>
      <c r="J407" s="393" t="s">
        <v>787</v>
      </c>
      <c r="K407" s="52" t="e">
        <v>#N/A</v>
      </c>
      <c r="L407" s="52">
        <v>1850</v>
      </c>
      <c r="M407" s="52">
        <v>2050</v>
      </c>
      <c r="N407" s="82" t="s">
        <v>162</v>
      </c>
      <c r="O407" s="130" t="s">
        <v>310</v>
      </c>
      <c r="P407" s="82" t="s">
        <v>14</v>
      </c>
      <c r="Q407" s="82" t="s">
        <v>164</v>
      </c>
      <c r="R407" s="82" t="s">
        <v>31</v>
      </c>
      <c r="T407" s="188"/>
      <c r="U407" s="186">
        <v>3740</v>
      </c>
      <c r="V407" s="186">
        <f t="shared" si="94"/>
        <v>4115</v>
      </c>
      <c r="W407" s="186">
        <f t="shared" si="95"/>
        <v>5350</v>
      </c>
      <c r="X407" s="186">
        <f t="shared" si="96"/>
        <v>5885</v>
      </c>
      <c r="Y407" s="186"/>
      <c r="Z407" s="186"/>
      <c r="AA407" s="186"/>
      <c r="AB407" s="337">
        <v>3016</v>
      </c>
      <c r="AD407" s="242"/>
    </row>
    <row r="408" spans="1:30" s="55" customFormat="1" ht="15">
      <c r="A408" s="55" t="s">
        <v>170</v>
      </c>
      <c r="B408" s="52">
        <v>54</v>
      </c>
      <c r="C408" s="52">
        <f t="shared" si="97"/>
        <v>8910</v>
      </c>
      <c r="D408" s="53" t="s">
        <v>20</v>
      </c>
      <c r="E408" s="52">
        <v>0.95</v>
      </c>
      <c r="F408" s="203" t="s">
        <v>613</v>
      </c>
      <c r="G408" s="52">
        <v>67</v>
      </c>
      <c r="H408" s="55" t="s">
        <v>194</v>
      </c>
      <c r="I408" s="52">
        <v>24</v>
      </c>
      <c r="J408" s="393" t="s">
        <v>712</v>
      </c>
      <c r="K408" s="52" t="e">
        <v>#N/A</v>
      </c>
      <c r="L408" s="52">
        <v>1900</v>
      </c>
      <c r="M408" s="52">
        <v>2100</v>
      </c>
      <c r="N408" s="82" t="s">
        <v>162</v>
      </c>
      <c r="O408" s="130" t="s">
        <v>310</v>
      </c>
      <c r="P408" s="82" t="s">
        <v>14</v>
      </c>
      <c r="Q408" s="82" t="s">
        <v>164</v>
      </c>
      <c r="R408" s="82" t="s">
        <v>31</v>
      </c>
      <c r="T408" s="188"/>
      <c r="U408" s="186">
        <v>3740</v>
      </c>
      <c r="V408" s="186">
        <f t="shared" si="94"/>
        <v>4115</v>
      </c>
      <c r="W408" s="186">
        <f t="shared" si="95"/>
        <v>5350</v>
      </c>
      <c r="X408" s="186">
        <f t="shared" si="96"/>
        <v>5885</v>
      </c>
      <c r="Y408" s="186"/>
      <c r="Z408" s="186"/>
      <c r="AA408" s="186"/>
      <c r="AB408" s="337">
        <v>3022</v>
      </c>
      <c r="AD408" s="242"/>
    </row>
    <row r="409" spans="1:30" s="55" customFormat="1" ht="15">
      <c r="A409" s="55" t="s">
        <v>177</v>
      </c>
      <c r="B409" s="52">
        <v>106</v>
      </c>
      <c r="C409" s="52">
        <f t="shared" si="97"/>
        <v>17490</v>
      </c>
      <c r="D409" s="53" t="s">
        <v>20</v>
      </c>
      <c r="E409" s="52">
        <v>0.95</v>
      </c>
      <c r="F409" s="203" t="s">
        <v>612</v>
      </c>
      <c r="G409" s="52">
        <v>67</v>
      </c>
      <c r="H409" s="55" t="s">
        <v>194</v>
      </c>
      <c r="I409" s="52">
        <v>48</v>
      </c>
      <c r="J409" s="393" t="s">
        <v>788</v>
      </c>
      <c r="K409" s="52" t="e">
        <v>#N/A</v>
      </c>
      <c r="L409" s="52">
        <v>2500</v>
      </c>
      <c r="M409" s="52">
        <v>2700</v>
      </c>
      <c r="N409" s="82" t="s">
        <v>162</v>
      </c>
      <c r="O409" s="130" t="s">
        <v>310</v>
      </c>
      <c r="P409" s="82" t="s">
        <v>14</v>
      </c>
      <c r="Q409" s="82" t="s">
        <v>164</v>
      </c>
      <c r="R409" s="82" t="s">
        <v>31</v>
      </c>
      <c r="T409" s="188"/>
      <c r="U409" s="186">
        <v>6605</v>
      </c>
      <c r="V409" s="186">
        <f t="shared" si="94"/>
        <v>7265</v>
      </c>
      <c r="W409" s="186">
        <f t="shared" si="95"/>
        <v>9445</v>
      </c>
      <c r="X409" s="186">
        <f t="shared" si="96"/>
        <v>10390</v>
      </c>
      <c r="Y409" s="186"/>
      <c r="Z409" s="186"/>
      <c r="AA409" s="186"/>
      <c r="AB409" s="337">
        <v>3014</v>
      </c>
      <c r="AD409" s="242"/>
    </row>
    <row r="410" spans="1:30" s="64" customFormat="1" ht="15">
      <c r="A410" s="55" t="s">
        <v>174</v>
      </c>
      <c r="B410" s="52">
        <v>106</v>
      </c>
      <c r="C410" s="52">
        <f>B410*165</f>
        <v>17490</v>
      </c>
      <c r="D410" s="53" t="s">
        <v>20</v>
      </c>
      <c r="E410" s="52">
        <v>0.95</v>
      </c>
      <c r="F410" s="203" t="s">
        <v>612</v>
      </c>
      <c r="G410" s="52">
        <v>67</v>
      </c>
      <c r="H410" s="55" t="s">
        <v>194</v>
      </c>
      <c r="I410" s="52">
        <v>48</v>
      </c>
      <c r="J410" s="393" t="s">
        <v>789</v>
      </c>
      <c r="K410" s="52" t="e">
        <v>#N/A</v>
      </c>
      <c r="L410" s="52">
        <v>2450</v>
      </c>
      <c r="M410" s="52">
        <v>2650</v>
      </c>
      <c r="N410" s="82" t="s">
        <v>162</v>
      </c>
      <c r="O410" s="130" t="s">
        <v>310</v>
      </c>
      <c r="P410" s="82" t="s">
        <v>14</v>
      </c>
      <c r="Q410" s="82" t="s">
        <v>164</v>
      </c>
      <c r="R410" s="82" t="s">
        <v>31</v>
      </c>
      <c r="S410" s="55"/>
      <c r="T410" s="188"/>
      <c r="U410" s="186">
        <v>6605</v>
      </c>
      <c r="V410" s="186">
        <f>ROUND(((U410*1.1)/5),0)*5</f>
        <v>7265</v>
      </c>
      <c r="W410" s="186">
        <f>ROUND(((V410*1.3)/5),0)*5</f>
        <v>9445</v>
      </c>
      <c r="X410" s="186">
        <f>ROUND(((W410*1.1)/5),0)*5</f>
        <v>10390</v>
      </c>
      <c r="Y410" s="186"/>
      <c r="Z410" s="186"/>
      <c r="AA410" s="186"/>
      <c r="AB410" s="337">
        <v>3020</v>
      </c>
      <c r="AC410" s="187"/>
      <c r="AD410" s="187"/>
    </row>
    <row r="411" spans="1:30" s="64" customFormat="1" ht="15">
      <c r="A411" s="55" t="s">
        <v>180</v>
      </c>
      <c r="B411" s="52">
        <v>106</v>
      </c>
      <c r="C411" s="52">
        <f>B411*165</f>
        <v>17490</v>
      </c>
      <c r="D411" s="53" t="s">
        <v>20</v>
      </c>
      <c r="E411" s="52">
        <v>0.95</v>
      </c>
      <c r="F411" s="203" t="s">
        <v>613</v>
      </c>
      <c r="G411" s="52">
        <v>67</v>
      </c>
      <c r="H411" s="55" t="s">
        <v>194</v>
      </c>
      <c r="I411" s="52">
        <v>48</v>
      </c>
      <c r="J411" s="393" t="s">
        <v>788</v>
      </c>
      <c r="K411" s="52" t="e">
        <v>#N/A</v>
      </c>
      <c r="L411" s="52">
        <v>2500</v>
      </c>
      <c r="M411" s="52">
        <v>2700</v>
      </c>
      <c r="N411" s="82" t="s">
        <v>162</v>
      </c>
      <c r="O411" s="130" t="s">
        <v>310</v>
      </c>
      <c r="P411" s="82" t="s">
        <v>14</v>
      </c>
      <c r="Q411" s="82" t="s">
        <v>164</v>
      </c>
      <c r="R411" s="82" t="s">
        <v>31</v>
      </c>
      <c r="S411" s="55"/>
      <c r="T411" s="188"/>
      <c r="U411" s="186">
        <v>6000</v>
      </c>
      <c r="V411" s="186">
        <f>ROUND(((U411*1.1)/5),0)*5</f>
        <v>6600</v>
      </c>
      <c r="W411" s="186">
        <f>ROUND(((V411*1.3)/5),0)*5</f>
        <v>8580</v>
      </c>
      <c r="X411" s="186">
        <f>ROUND(((W411*1.1)/5),0)*5</f>
        <v>9440</v>
      </c>
      <c r="Y411" s="186"/>
      <c r="Z411" s="186"/>
      <c r="AA411" s="186"/>
      <c r="AB411" s="337">
        <v>3017</v>
      </c>
      <c r="AC411" s="187"/>
      <c r="AD411" s="187"/>
    </row>
    <row r="412" spans="1:30" s="64" customFormat="1" ht="15">
      <c r="A412" s="55" t="s">
        <v>171</v>
      </c>
      <c r="B412" s="52">
        <v>106</v>
      </c>
      <c r="C412" s="52">
        <f>B412*165</f>
        <v>17490</v>
      </c>
      <c r="D412" s="53" t="s">
        <v>20</v>
      </c>
      <c r="E412" s="52">
        <v>0.95</v>
      </c>
      <c r="F412" s="203" t="s">
        <v>613</v>
      </c>
      <c r="G412" s="52">
        <v>67</v>
      </c>
      <c r="H412" s="55" t="s">
        <v>194</v>
      </c>
      <c r="I412" s="52">
        <v>48</v>
      </c>
      <c r="J412" s="393" t="s">
        <v>789</v>
      </c>
      <c r="K412" s="52" t="e">
        <v>#N/A</v>
      </c>
      <c r="L412" s="52">
        <v>2450</v>
      </c>
      <c r="M412" s="52">
        <v>2650</v>
      </c>
      <c r="N412" s="82" t="s">
        <v>162</v>
      </c>
      <c r="O412" s="130" t="s">
        <v>310</v>
      </c>
      <c r="P412" s="82" t="s">
        <v>14</v>
      </c>
      <c r="Q412" s="82" t="s">
        <v>164</v>
      </c>
      <c r="R412" s="82" t="s">
        <v>31</v>
      </c>
      <c r="S412" s="55"/>
      <c r="T412" s="188"/>
      <c r="U412" s="186">
        <v>6000</v>
      </c>
      <c r="V412" s="186">
        <f>ROUND(((U412*1.1)/5),0)*5</f>
        <v>6600</v>
      </c>
      <c r="W412" s="186">
        <f>ROUND(((V412*1.3)/5),0)*5</f>
        <v>8580</v>
      </c>
      <c r="X412" s="186">
        <f>ROUND(((W412*1.1)/5),0)*5</f>
        <v>9440</v>
      </c>
      <c r="Y412" s="186"/>
      <c r="Z412" s="186"/>
      <c r="AA412" s="186"/>
      <c r="AB412" s="337">
        <v>3023</v>
      </c>
      <c r="AC412" s="187"/>
      <c r="AD412" s="187"/>
    </row>
    <row r="413" spans="1:30" s="64" customFormat="1" ht="15">
      <c r="A413" s="55" t="s">
        <v>178</v>
      </c>
      <c r="B413" s="52">
        <v>158</v>
      </c>
      <c r="C413" s="52">
        <f t="shared" si="97"/>
        <v>26070</v>
      </c>
      <c r="D413" s="53" t="s">
        <v>20</v>
      </c>
      <c r="E413" s="52">
        <v>0.95</v>
      </c>
      <c r="F413" s="203" t="s">
        <v>612</v>
      </c>
      <c r="G413" s="52">
        <v>67</v>
      </c>
      <c r="H413" s="55" t="s">
        <v>194</v>
      </c>
      <c r="I413" s="52">
        <v>72</v>
      </c>
      <c r="J413" s="393" t="s">
        <v>833</v>
      </c>
      <c r="K413" s="52" t="e">
        <v>#N/A</v>
      </c>
      <c r="L413" s="52">
        <v>3350</v>
      </c>
      <c r="M413" s="52">
        <v>3600</v>
      </c>
      <c r="N413" s="82" t="s">
        <v>162</v>
      </c>
      <c r="O413" s="130" t="s">
        <v>310</v>
      </c>
      <c r="P413" s="82" t="s">
        <v>14</v>
      </c>
      <c r="Q413" s="82" t="s">
        <v>164</v>
      </c>
      <c r="R413" s="82" t="s">
        <v>31</v>
      </c>
      <c r="S413" s="55"/>
      <c r="T413" s="188"/>
      <c r="U413" s="186">
        <v>10160</v>
      </c>
      <c r="V413" s="186">
        <f t="shared" si="94"/>
        <v>11175</v>
      </c>
      <c r="W413" s="186">
        <f t="shared" si="95"/>
        <v>14530</v>
      </c>
      <c r="X413" s="186">
        <f t="shared" si="96"/>
        <v>15985</v>
      </c>
      <c r="Y413" s="186"/>
      <c r="Z413" s="186"/>
      <c r="AA413" s="186"/>
      <c r="AB413" s="337">
        <v>3015</v>
      </c>
      <c r="AC413" s="187"/>
      <c r="AD413" s="187"/>
    </row>
    <row r="414" spans="1:30" s="64" customFormat="1" ht="15">
      <c r="A414" s="55" t="s">
        <v>175</v>
      </c>
      <c r="B414" s="52">
        <v>158</v>
      </c>
      <c r="C414" s="52">
        <f>B414*165</f>
        <v>26070</v>
      </c>
      <c r="D414" s="53" t="s">
        <v>20</v>
      </c>
      <c r="E414" s="52">
        <v>0.95</v>
      </c>
      <c r="F414" s="203" t="s">
        <v>612</v>
      </c>
      <c r="G414" s="52">
        <v>67</v>
      </c>
      <c r="H414" s="55" t="s">
        <v>194</v>
      </c>
      <c r="I414" s="52">
        <v>72</v>
      </c>
      <c r="J414" s="393" t="s">
        <v>791</v>
      </c>
      <c r="K414" s="52" t="e">
        <v>#N/A</v>
      </c>
      <c r="L414" s="52">
        <v>3350</v>
      </c>
      <c r="M414" s="52">
        <v>3600</v>
      </c>
      <c r="N414" s="82" t="s">
        <v>162</v>
      </c>
      <c r="O414" s="130" t="s">
        <v>310</v>
      </c>
      <c r="P414" s="82" t="s">
        <v>14</v>
      </c>
      <c r="Q414" s="82" t="s">
        <v>164</v>
      </c>
      <c r="R414" s="82" t="s">
        <v>31</v>
      </c>
      <c r="S414" s="55"/>
      <c r="T414" s="188"/>
      <c r="U414" s="186">
        <v>10160</v>
      </c>
      <c r="V414" s="186">
        <f>ROUND(((U414*1.1)/5),0)*5</f>
        <v>11175</v>
      </c>
      <c r="W414" s="186">
        <f>ROUND(((V414*1.3)/5),0)*5</f>
        <v>14530</v>
      </c>
      <c r="X414" s="186">
        <f>ROUND(((W414*1.1)/5),0)*5</f>
        <v>15985</v>
      </c>
      <c r="Y414" s="186"/>
      <c r="Z414" s="186"/>
      <c r="AA414" s="186"/>
      <c r="AB414" s="337">
        <v>3021</v>
      </c>
      <c r="AC414" s="187"/>
      <c r="AD414" s="187"/>
    </row>
    <row r="415" spans="1:30" s="197" customFormat="1" ht="15">
      <c r="A415" s="55" t="s">
        <v>181</v>
      </c>
      <c r="B415" s="52">
        <v>158</v>
      </c>
      <c r="C415" s="52">
        <f t="shared" si="97"/>
        <v>26070</v>
      </c>
      <c r="D415" s="53" t="s">
        <v>20</v>
      </c>
      <c r="E415" s="52">
        <v>0.95</v>
      </c>
      <c r="F415" s="203" t="s">
        <v>613</v>
      </c>
      <c r="G415" s="52">
        <v>67</v>
      </c>
      <c r="H415" s="55" t="s">
        <v>194</v>
      </c>
      <c r="I415" s="52">
        <v>72</v>
      </c>
      <c r="J415" s="393" t="s">
        <v>833</v>
      </c>
      <c r="K415" s="52" t="e">
        <v>#N/A</v>
      </c>
      <c r="L415" s="52">
        <v>3350</v>
      </c>
      <c r="M415" s="52">
        <v>3600</v>
      </c>
      <c r="N415" s="82" t="s">
        <v>162</v>
      </c>
      <c r="O415" s="130" t="s">
        <v>310</v>
      </c>
      <c r="P415" s="82" t="s">
        <v>14</v>
      </c>
      <c r="Q415" s="82" t="s">
        <v>164</v>
      </c>
      <c r="R415" s="82" t="s">
        <v>31</v>
      </c>
      <c r="S415" s="55"/>
      <c r="T415" s="188"/>
      <c r="U415" s="186">
        <v>9100</v>
      </c>
      <c r="V415" s="186">
        <f t="shared" si="94"/>
        <v>10010</v>
      </c>
      <c r="W415" s="186">
        <f t="shared" si="95"/>
        <v>13015</v>
      </c>
      <c r="X415" s="186">
        <f t="shared" si="96"/>
        <v>14315</v>
      </c>
      <c r="Y415" s="186"/>
      <c r="Z415" s="186"/>
      <c r="AA415" s="186"/>
      <c r="AB415" s="337">
        <v>3018</v>
      </c>
      <c r="AC415" s="55"/>
    </row>
    <row r="416" spans="1:30" s="197" customFormat="1" ht="15">
      <c r="A416" s="55" t="s">
        <v>172</v>
      </c>
      <c r="B416" s="52">
        <v>158</v>
      </c>
      <c r="C416" s="52">
        <f t="shared" si="97"/>
        <v>26070</v>
      </c>
      <c r="D416" s="53" t="s">
        <v>20</v>
      </c>
      <c r="E416" s="52">
        <v>0.95</v>
      </c>
      <c r="F416" s="203" t="s">
        <v>613</v>
      </c>
      <c r="G416" s="52">
        <v>67</v>
      </c>
      <c r="H416" s="55" t="s">
        <v>194</v>
      </c>
      <c r="I416" s="52">
        <v>72</v>
      </c>
      <c r="J416" s="393" t="s">
        <v>791</v>
      </c>
      <c r="K416" s="52" t="e">
        <v>#N/A</v>
      </c>
      <c r="L416" s="52">
        <v>3350</v>
      </c>
      <c r="M416" s="52">
        <v>3600</v>
      </c>
      <c r="N416" s="82" t="s">
        <v>162</v>
      </c>
      <c r="O416" s="130" t="s">
        <v>310</v>
      </c>
      <c r="P416" s="82" t="s">
        <v>14</v>
      </c>
      <c r="Q416" s="82" t="s">
        <v>164</v>
      </c>
      <c r="R416" s="82" t="s">
        <v>31</v>
      </c>
      <c r="S416" s="55"/>
      <c r="T416" s="188"/>
      <c r="U416" s="186">
        <v>9100</v>
      </c>
      <c r="V416" s="186">
        <f t="shared" si="94"/>
        <v>10010</v>
      </c>
      <c r="W416" s="186">
        <f t="shared" si="95"/>
        <v>13015</v>
      </c>
      <c r="X416" s="186">
        <f t="shared" si="96"/>
        <v>14315</v>
      </c>
      <c r="Y416" s="186"/>
      <c r="Z416" s="186"/>
      <c r="AA416" s="186"/>
      <c r="AB416" s="337">
        <v>3024</v>
      </c>
      <c r="AC416" s="55"/>
    </row>
    <row r="417" spans="1:30" s="197" customFormat="1" ht="15">
      <c r="A417" s="482" t="s">
        <v>661</v>
      </c>
      <c r="B417" s="483">
        <v>124</v>
      </c>
      <c r="C417" s="483">
        <f>B417*155</f>
        <v>19220</v>
      </c>
      <c r="D417" s="397" t="s">
        <v>20</v>
      </c>
      <c r="E417" s="483">
        <v>0.95</v>
      </c>
      <c r="F417" s="396" t="s">
        <v>669</v>
      </c>
      <c r="G417" s="483">
        <v>67</v>
      </c>
      <c r="H417" s="484" t="s">
        <v>194</v>
      </c>
      <c r="I417" s="396">
        <v>56</v>
      </c>
      <c r="J417" s="394" t="s">
        <v>792</v>
      </c>
      <c r="K417" s="396" t="e">
        <v>#N/A</v>
      </c>
      <c r="L417" s="396">
        <v>2500</v>
      </c>
      <c r="M417" s="397">
        <v>2700</v>
      </c>
      <c r="N417" s="485" t="s">
        <v>162</v>
      </c>
      <c r="O417" s="485" t="s">
        <v>310</v>
      </c>
      <c r="P417" s="486" t="s">
        <v>14</v>
      </c>
      <c r="Q417" s="487" t="s">
        <v>164</v>
      </c>
      <c r="R417" s="488" t="s">
        <v>31</v>
      </c>
      <c r="S417" s="489"/>
      <c r="T417" s="490"/>
      <c r="U417" s="186">
        <v>6600</v>
      </c>
      <c r="V417" s="186">
        <f>ROUND(((U417*1.1)/5),0)*5</f>
        <v>7260</v>
      </c>
      <c r="W417" s="186">
        <f>ROUND(((V417*1.3)/5),0)*5</f>
        <v>9440</v>
      </c>
      <c r="X417" s="186">
        <f>ROUND(((W417*1.1)/5),0)*5</f>
        <v>10385</v>
      </c>
      <c r="Y417" s="186"/>
      <c r="Z417" s="186"/>
      <c r="AA417" s="187"/>
      <c r="AB417" s="337">
        <v>3041</v>
      </c>
      <c r="AC417" s="55"/>
    </row>
    <row r="418" spans="1:30" s="197" customFormat="1" ht="15">
      <c r="A418" s="482" t="s">
        <v>662</v>
      </c>
      <c r="B418" s="483">
        <v>124</v>
      </c>
      <c r="C418" s="483">
        <f>B418*155</f>
        <v>19220</v>
      </c>
      <c r="D418" s="397" t="s">
        <v>20</v>
      </c>
      <c r="E418" s="483">
        <v>0.95</v>
      </c>
      <c r="F418" s="396" t="s">
        <v>669</v>
      </c>
      <c r="G418" s="483">
        <v>67</v>
      </c>
      <c r="H418" s="484" t="s">
        <v>194</v>
      </c>
      <c r="I418" s="396">
        <v>56</v>
      </c>
      <c r="J418" s="394" t="s">
        <v>720</v>
      </c>
      <c r="K418" s="396" t="e">
        <v>#N/A</v>
      </c>
      <c r="L418" s="396">
        <v>2600</v>
      </c>
      <c r="M418" s="397">
        <v>2800</v>
      </c>
      <c r="N418" s="485" t="s">
        <v>162</v>
      </c>
      <c r="O418" s="485" t="s">
        <v>310</v>
      </c>
      <c r="P418" s="486" t="s">
        <v>14</v>
      </c>
      <c r="Q418" s="487" t="s">
        <v>164</v>
      </c>
      <c r="R418" s="488" t="s">
        <v>31</v>
      </c>
      <c r="S418" s="489"/>
      <c r="T418" s="490"/>
      <c r="U418" s="186">
        <v>6600</v>
      </c>
      <c r="V418" s="186">
        <f>ROUND(((U418*1.1)/5),0)*5</f>
        <v>7260</v>
      </c>
      <c r="W418" s="186">
        <f>ROUND(((V418*1.3)/5),0)*5</f>
        <v>9440</v>
      </c>
      <c r="X418" s="186">
        <f>ROUND(((W418*1.1)/5),0)*5</f>
        <v>10385</v>
      </c>
      <c r="Y418" s="186"/>
      <c r="Z418" s="186"/>
      <c r="AA418" s="187"/>
      <c r="AB418" s="337">
        <v>3042</v>
      </c>
      <c r="AC418" s="55"/>
    </row>
    <row r="419" spans="1:30" s="197" customFormat="1" ht="15">
      <c r="A419" s="482" t="s">
        <v>663</v>
      </c>
      <c r="B419" s="483">
        <v>250</v>
      </c>
      <c r="C419" s="483">
        <f>B419*155</f>
        <v>38750</v>
      </c>
      <c r="D419" s="397" t="s">
        <v>20</v>
      </c>
      <c r="E419" s="483">
        <v>0.95</v>
      </c>
      <c r="F419" s="396" t="s">
        <v>669</v>
      </c>
      <c r="G419" s="483">
        <v>67</v>
      </c>
      <c r="H419" s="484" t="s">
        <v>194</v>
      </c>
      <c r="I419" s="396">
        <v>112</v>
      </c>
      <c r="J419" s="394" t="s">
        <v>793</v>
      </c>
      <c r="K419" s="396" t="e">
        <v>#N/A</v>
      </c>
      <c r="L419" s="396">
        <v>4800</v>
      </c>
      <c r="M419" s="397">
        <v>5200</v>
      </c>
      <c r="N419" s="485" t="s">
        <v>162</v>
      </c>
      <c r="O419" s="485" t="s">
        <v>310</v>
      </c>
      <c r="P419" s="486" t="s">
        <v>14</v>
      </c>
      <c r="Q419" s="487" t="s">
        <v>164</v>
      </c>
      <c r="R419" s="488" t="s">
        <v>31</v>
      </c>
      <c r="S419" s="489"/>
      <c r="T419" s="490"/>
      <c r="U419" s="186">
        <v>11000</v>
      </c>
      <c r="V419" s="186">
        <f>ROUND(((U419*1.1)/5),0)*5</f>
        <v>12100</v>
      </c>
      <c r="W419" s="186">
        <f>ROUND(((V419*1.3)/5),0)*5</f>
        <v>15730</v>
      </c>
      <c r="X419" s="186">
        <f>ROUND(((W419*1.1)/5),0)*5</f>
        <v>17305</v>
      </c>
      <c r="Y419" s="186"/>
      <c r="Z419" s="186"/>
      <c r="AA419" s="187"/>
      <c r="AB419" s="187">
        <v>3043</v>
      </c>
      <c r="AC419" s="55"/>
    </row>
    <row r="420" spans="1:30" s="197" customFormat="1" ht="15">
      <c r="A420" s="482" t="s">
        <v>664</v>
      </c>
      <c r="B420" s="483">
        <v>250</v>
      </c>
      <c r="C420" s="483">
        <f>B420*155</f>
        <v>38750</v>
      </c>
      <c r="D420" s="397" t="s">
        <v>20</v>
      </c>
      <c r="E420" s="483">
        <v>0.95</v>
      </c>
      <c r="F420" s="396" t="s">
        <v>669</v>
      </c>
      <c r="G420" s="483">
        <v>67</v>
      </c>
      <c r="H420" s="484" t="s">
        <v>194</v>
      </c>
      <c r="I420" s="396">
        <v>112</v>
      </c>
      <c r="J420" s="394" t="s">
        <v>732</v>
      </c>
      <c r="K420" s="396" t="e">
        <v>#N/A</v>
      </c>
      <c r="L420" s="396">
        <v>4900</v>
      </c>
      <c r="M420" s="397">
        <v>5300</v>
      </c>
      <c r="N420" s="485" t="s">
        <v>162</v>
      </c>
      <c r="O420" s="485" t="s">
        <v>310</v>
      </c>
      <c r="P420" s="486" t="s">
        <v>14</v>
      </c>
      <c r="Q420" s="487" t="s">
        <v>164</v>
      </c>
      <c r="R420" s="488" t="s">
        <v>31</v>
      </c>
      <c r="S420" s="489"/>
      <c r="T420" s="490"/>
      <c r="U420" s="186">
        <v>11000</v>
      </c>
      <c r="V420" s="186">
        <f>ROUND(((U420*1.1)/5),0)*5</f>
        <v>12100</v>
      </c>
      <c r="W420" s="186">
        <f>ROUND(((V420*1.3)/5),0)*5</f>
        <v>15730</v>
      </c>
      <c r="X420" s="186">
        <f>ROUND(((W420*1.1)/5),0)*5</f>
        <v>17305</v>
      </c>
      <c r="Y420" s="186"/>
      <c r="Z420" s="186"/>
      <c r="AA420" s="187"/>
      <c r="AB420" s="337">
        <v>3044</v>
      </c>
      <c r="AC420" s="55"/>
    </row>
    <row r="421" spans="1:30" s="197" customFormat="1">
      <c r="A421" s="482"/>
      <c r="B421" s="483"/>
      <c r="C421" s="483"/>
      <c r="D421" s="397"/>
      <c r="E421" s="483"/>
      <c r="F421" s="396"/>
      <c r="G421" s="483"/>
      <c r="H421" s="484"/>
      <c r="I421" s="396"/>
      <c r="J421" s="394"/>
      <c r="K421" s="396"/>
      <c r="L421" s="396"/>
      <c r="M421" s="397"/>
      <c r="N421" s="485"/>
      <c r="O421" s="485"/>
      <c r="P421" s="486"/>
      <c r="Q421" s="487"/>
      <c r="R421" s="488"/>
      <c r="S421" s="489"/>
      <c r="T421" s="490"/>
      <c r="U421" s="186"/>
      <c r="V421" s="186"/>
      <c r="W421" s="186"/>
      <c r="X421" s="186"/>
      <c r="Y421" s="186"/>
      <c r="Z421" s="186"/>
      <c r="AA421" s="187"/>
      <c r="AB421" s="337"/>
      <c r="AC421" s="55"/>
    </row>
    <row r="422" spans="1:30" s="197" customFormat="1" ht="15">
      <c r="A422" s="55" t="s">
        <v>182</v>
      </c>
      <c r="B422" s="52">
        <v>81</v>
      </c>
      <c r="C422" s="52">
        <f t="shared" si="97"/>
        <v>13365</v>
      </c>
      <c r="D422" s="53" t="s">
        <v>20</v>
      </c>
      <c r="E422" s="52">
        <v>0.95</v>
      </c>
      <c r="F422" s="203" t="s">
        <v>612</v>
      </c>
      <c r="G422" s="52">
        <v>67</v>
      </c>
      <c r="H422" s="55" t="s">
        <v>194</v>
      </c>
      <c r="I422" s="52">
        <v>36</v>
      </c>
      <c r="J422" s="393" t="s">
        <v>834</v>
      </c>
      <c r="K422" s="52" t="e">
        <v>#N/A</v>
      </c>
      <c r="L422" s="52">
        <v>2500</v>
      </c>
      <c r="M422" s="52">
        <v>2700</v>
      </c>
      <c r="N422" s="82" t="s">
        <v>162</v>
      </c>
      <c r="O422" s="130" t="s">
        <v>310</v>
      </c>
      <c r="P422" s="82" t="s">
        <v>14</v>
      </c>
      <c r="Q422" s="82" t="s">
        <v>164</v>
      </c>
      <c r="R422" s="82" t="s">
        <v>31</v>
      </c>
      <c r="S422" s="55"/>
      <c r="T422" s="188"/>
      <c r="U422" s="186">
        <v>6665</v>
      </c>
      <c r="V422" s="186">
        <f t="shared" si="94"/>
        <v>7330</v>
      </c>
      <c r="W422" s="186">
        <f t="shared" si="95"/>
        <v>9530</v>
      </c>
      <c r="X422" s="186">
        <f t="shared" si="96"/>
        <v>10485</v>
      </c>
      <c r="Y422" s="186"/>
      <c r="Z422" s="186"/>
      <c r="AA422" s="186"/>
      <c r="AB422" s="337">
        <v>3025</v>
      </c>
      <c r="AC422" s="55"/>
    </row>
    <row r="423" spans="1:30" s="197" customFormat="1" ht="15">
      <c r="A423" s="55" t="s">
        <v>184</v>
      </c>
      <c r="B423" s="52">
        <v>81</v>
      </c>
      <c r="C423" s="52">
        <f>B423*165</f>
        <v>13365</v>
      </c>
      <c r="D423" s="53" t="s">
        <v>20</v>
      </c>
      <c r="E423" s="52">
        <v>0.95</v>
      </c>
      <c r="F423" s="203" t="s">
        <v>612</v>
      </c>
      <c r="G423" s="52">
        <v>67</v>
      </c>
      <c r="H423" s="55" t="s">
        <v>194</v>
      </c>
      <c r="I423" s="52">
        <v>36</v>
      </c>
      <c r="J423" s="393" t="s">
        <v>795</v>
      </c>
      <c r="K423" s="52" t="e">
        <v>#N/A</v>
      </c>
      <c r="L423" s="52">
        <v>2300</v>
      </c>
      <c r="M423" s="52">
        <v>2500</v>
      </c>
      <c r="N423" s="82" t="s">
        <v>162</v>
      </c>
      <c r="O423" s="130" t="s">
        <v>310</v>
      </c>
      <c r="P423" s="82" t="s">
        <v>14</v>
      </c>
      <c r="Q423" s="82" t="s">
        <v>164</v>
      </c>
      <c r="R423" s="82" t="s">
        <v>31</v>
      </c>
      <c r="S423" s="55"/>
      <c r="T423" s="188"/>
      <c r="U423" s="186">
        <v>6665</v>
      </c>
      <c r="V423" s="186">
        <f>ROUND(((U423*1.1)/5),0)*5</f>
        <v>7330</v>
      </c>
      <c r="W423" s="186">
        <f>ROUND(((V423*1.3)/5),0)*5</f>
        <v>9530</v>
      </c>
      <c r="X423" s="186">
        <f>ROUND(((W423*1.1)/5),0)*5</f>
        <v>10485</v>
      </c>
      <c r="Y423" s="186"/>
      <c r="Z423" s="186"/>
      <c r="AA423" s="186"/>
      <c r="AB423" s="337">
        <v>3031</v>
      </c>
      <c r="AC423" s="55"/>
    </row>
    <row r="424" spans="1:30" s="197" customFormat="1" ht="15">
      <c r="A424" s="55" t="s">
        <v>183</v>
      </c>
      <c r="B424" s="52">
        <v>81</v>
      </c>
      <c r="C424" s="52">
        <f>B424*165</f>
        <v>13365</v>
      </c>
      <c r="D424" s="53" t="s">
        <v>20</v>
      </c>
      <c r="E424" s="52">
        <v>0.95</v>
      </c>
      <c r="F424" s="203" t="s">
        <v>613</v>
      </c>
      <c r="G424" s="52">
        <v>67</v>
      </c>
      <c r="H424" s="55" t="s">
        <v>194</v>
      </c>
      <c r="I424" s="52">
        <v>36</v>
      </c>
      <c r="J424" s="393" t="s">
        <v>834</v>
      </c>
      <c r="K424" s="52" t="e">
        <v>#N/A</v>
      </c>
      <c r="L424" s="52">
        <v>2500</v>
      </c>
      <c r="M424" s="52">
        <v>2700</v>
      </c>
      <c r="N424" s="82" t="s">
        <v>162</v>
      </c>
      <c r="O424" s="130" t="s">
        <v>310</v>
      </c>
      <c r="P424" s="82" t="s">
        <v>14</v>
      </c>
      <c r="Q424" s="82" t="s">
        <v>164</v>
      </c>
      <c r="R424" s="82" t="s">
        <v>31</v>
      </c>
      <c r="S424" s="55"/>
      <c r="T424" s="188"/>
      <c r="U424" s="186">
        <v>5610</v>
      </c>
      <c r="V424" s="186">
        <f>ROUND(((U424*1.1)/5),0)*5</f>
        <v>6170</v>
      </c>
      <c r="W424" s="186">
        <f>ROUND(((V424*1.3)/5),0)*5</f>
        <v>8020</v>
      </c>
      <c r="X424" s="186">
        <f>ROUND(((W424*1.1)/5),0)*5</f>
        <v>8820</v>
      </c>
      <c r="Y424" s="186"/>
      <c r="Z424" s="186"/>
      <c r="AA424" s="186"/>
      <c r="AB424" s="337">
        <v>3028</v>
      </c>
      <c r="AC424" s="55"/>
    </row>
    <row r="425" spans="1:30" s="197" customFormat="1" ht="15">
      <c r="A425" s="55" t="s">
        <v>185</v>
      </c>
      <c r="B425" s="52">
        <v>81</v>
      </c>
      <c r="C425" s="52">
        <f>B425*165</f>
        <v>13365</v>
      </c>
      <c r="D425" s="53" t="s">
        <v>20</v>
      </c>
      <c r="E425" s="52">
        <v>0.95</v>
      </c>
      <c r="F425" s="203" t="s">
        <v>613</v>
      </c>
      <c r="G425" s="52">
        <v>67</v>
      </c>
      <c r="H425" s="55" t="s">
        <v>194</v>
      </c>
      <c r="I425" s="52">
        <v>36</v>
      </c>
      <c r="J425" s="393" t="s">
        <v>795</v>
      </c>
      <c r="K425" s="52" t="e">
        <v>#N/A</v>
      </c>
      <c r="L425" s="52">
        <v>2300</v>
      </c>
      <c r="M425" s="52">
        <v>2500</v>
      </c>
      <c r="N425" s="82" t="s">
        <v>162</v>
      </c>
      <c r="O425" s="130" t="s">
        <v>310</v>
      </c>
      <c r="P425" s="82" t="s">
        <v>14</v>
      </c>
      <c r="Q425" s="82" t="s">
        <v>164</v>
      </c>
      <c r="R425" s="82" t="s">
        <v>31</v>
      </c>
      <c r="S425" s="55"/>
      <c r="T425" s="188"/>
      <c r="U425" s="186">
        <v>5610</v>
      </c>
      <c r="V425" s="186">
        <f>ROUND(((U425*1.1)/5),0)*5</f>
        <v>6170</v>
      </c>
      <c r="W425" s="186">
        <f>ROUND(((V425*1.3)/5),0)*5</f>
        <v>8020</v>
      </c>
      <c r="X425" s="186">
        <f>ROUND(((W425*1.1)/5),0)*5</f>
        <v>8820</v>
      </c>
      <c r="Y425" s="186"/>
      <c r="Z425" s="186"/>
      <c r="AA425" s="186"/>
      <c r="AB425" s="337">
        <v>3034</v>
      </c>
      <c r="AC425" s="55"/>
    </row>
    <row r="426" spans="1:30" s="197" customFormat="1" ht="15">
      <c r="A426" s="55" t="s">
        <v>186</v>
      </c>
      <c r="B426" s="52">
        <v>159</v>
      </c>
      <c r="C426" s="52">
        <f t="shared" si="97"/>
        <v>26235</v>
      </c>
      <c r="D426" s="53" t="s">
        <v>20</v>
      </c>
      <c r="E426" s="52">
        <v>0.95</v>
      </c>
      <c r="F426" s="203" t="s">
        <v>612</v>
      </c>
      <c r="G426" s="52">
        <v>67</v>
      </c>
      <c r="H426" s="55" t="s">
        <v>194</v>
      </c>
      <c r="I426" s="52">
        <v>72</v>
      </c>
      <c r="J426" s="393" t="s">
        <v>796</v>
      </c>
      <c r="K426" s="52" t="e">
        <v>#N/A</v>
      </c>
      <c r="L426" s="52">
        <v>3850</v>
      </c>
      <c r="M426" s="52">
        <v>4100</v>
      </c>
      <c r="N426" s="82" t="s">
        <v>162</v>
      </c>
      <c r="O426" s="130" t="s">
        <v>310</v>
      </c>
      <c r="P426" s="82" t="s">
        <v>14</v>
      </c>
      <c r="Q426" s="82" t="s">
        <v>164</v>
      </c>
      <c r="R426" s="82" t="s">
        <v>31</v>
      </c>
      <c r="S426" s="55"/>
      <c r="T426" s="188"/>
      <c r="U426" s="186">
        <v>9905</v>
      </c>
      <c r="V426" s="186">
        <f t="shared" si="94"/>
        <v>10895</v>
      </c>
      <c r="W426" s="186">
        <f t="shared" si="95"/>
        <v>14165</v>
      </c>
      <c r="X426" s="186">
        <f t="shared" si="96"/>
        <v>15580</v>
      </c>
      <c r="Y426" s="186"/>
      <c r="Z426" s="186"/>
      <c r="AA426" s="186"/>
      <c r="AB426" s="337">
        <v>3026</v>
      </c>
      <c r="AC426" s="55"/>
    </row>
    <row r="427" spans="1:30" s="64" customFormat="1" ht="15">
      <c r="A427" s="55" t="s">
        <v>188</v>
      </c>
      <c r="B427" s="52">
        <v>159</v>
      </c>
      <c r="C427" s="52">
        <f>B427*165</f>
        <v>26235</v>
      </c>
      <c r="D427" s="53" t="s">
        <v>20</v>
      </c>
      <c r="E427" s="52">
        <v>0.95</v>
      </c>
      <c r="F427" s="203" t="s">
        <v>612</v>
      </c>
      <c r="G427" s="52">
        <v>67</v>
      </c>
      <c r="H427" s="55" t="s">
        <v>194</v>
      </c>
      <c r="I427" s="52">
        <v>72</v>
      </c>
      <c r="J427" s="393" t="s">
        <v>797</v>
      </c>
      <c r="K427" s="52" t="e">
        <v>#N/A</v>
      </c>
      <c r="L427" s="52">
        <v>3800</v>
      </c>
      <c r="M427" s="52">
        <v>4100</v>
      </c>
      <c r="N427" s="82" t="s">
        <v>162</v>
      </c>
      <c r="O427" s="130" t="s">
        <v>310</v>
      </c>
      <c r="P427" s="82" t="s">
        <v>14</v>
      </c>
      <c r="Q427" s="82" t="s">
        <v>164</v>
      </c>
      <c r="R427" s="82" t="s">
        <v>31</v>
      </c>
      <c r="S427" s="55"/>
      <c r="T427" s="188"/>
      <c r="U427" s="186">
        <v>9905</v>
      </c>
      <c r="V427" s="186">
        <f>ROUND(((U427*1.1)/5),0)*5</f>
        <v>10895</v>
      </c>
      <c r="W427" s="186">
        <f>ROUND(((V427*1.3)/5),0)*5</f>
        <v>14165</v>
      </c>
      <c r="X427" s="186">
        <f>ROUND(((W427*1.1)/5),0)*5</f>
        <v>15580</v>
      </c>
      <c r="Y427" s="186"/>
      <c r="Z427" s="186"/>
      <c r="AA427" s="186"/>
      <c r="AB427" s="337">
        <v>3032</v>
      </c>
      <c r="AC427" s="187"/>
      <c r="AD427" s="187"/>
    </row>
    <row r="428" spans="1:30" s="64" customFormat="1" ht="15">
      <c r="A428" s="55" t="s">
        <v>187</v>
      </c>
      <c r="B428" s="52">
        <v>159</v>
      </c>
      <c r="C428" s="52">
        <f>B428*165</f>
        <v>26235</v>
      </c>
      <c r="D428" s="53" t="s">
        <v>20</v>
      </c>
      <c r="E428" s="52">
        <v>0.95</v>
      </c>
      <c r="F428" s="203" t="s">
        <v>613</v>
      </c>
      <c r="G428" s="52">
        <v>67</v>
      </c>
      <c r="H428" s="55" t="s">
        <v>194</v>
      </c>
      <c r="I428" s="52">
        <v>72</v>
      </c>
      <c r="J428" s="393" t="s">
        <v>796</v>
      </c>
      <c r="K428" s="52" t="e">
        <v>#N/A</v>
      </c>
      <c r="L428" s="52">
        <v>3850</v>
      </c>
      <c r="M428" s="52">
        <v>4100</v>
      </c>
      <c r="N428" s="82" t="s">
        <v>162</v>
      </c>
      <c r="O428" s="130" t="s">
        <v>310</v>
      </c>
      <c r="P428" s="82" t="s">
        <v>14</v>
      </c>
      <c r="Q428" s="82" t="s">
        <v>164</v>
      </c>
      <c r="R428" s="82" t="s">
        <v>31</v>
      </c>
      <c r="S428" s="55"/>
      <c r="T428" s="188"/>
      <c r="U428" s="186">
        <v>9000</v>
      </c>
      <c r="V428" s="186">
        <f>ROUND(((U428*1.1)/5),0)*5</f>
        <v>9900</v>
      </c>
      <c r="W428" s="186">
        <f>ROUND(((V428*1.3)/5),0)*5</f>
        <v>12870</v>
      </c>
      <c r="X428" s="186">
        <f>ROUND(((W428*1.1)/5),0)*5</f>
        <v>14155</v>
      </c>
      <c r="Y428" s="186"/>
      <c r="Z428" s="186"/>
      <c r="AA428" s="186"/>
      <c r="AB428" s="337">
        <v>3029</v>
      </c>
      <c r="AC428" s="187"/>
      <c r="AD428" s="187"/>
    </row>
    <row r="429" spans="1:30" s="64" customFormat="1" ht="15">
      <c r="A429" s="55" t="s">
        <v>189</v>
      </c>
      <c r="B429" s="52">
        <v>159</v>
      </c>
      <c r="C429" s="52">
        <f>B429*165</f>
        <v>26235</v>
      </c>
      <c r="D429" s="53" t="s">
        <v>20</v>
      </c>
      <c r="E429" s="52">
        <v>0.95</v>
      </c>
      <c r="F429" s="203" t="s">
        <v>613</v>
      </c>
      <c r="G429" s="52">
        <v>67</v>
      </c>
      <c r="H429" s="55" t="s">
        <v>194</v>
      </c>
      <c r="I429" s="52">
        <v>72</v>
      </c>
      <c r="J429" s="393" t="s">
        <v>797</v>
      </c>
      <c r="K429" s="52" t="e">
        <v>#N/A</v>
      </c>
      <c r="L429" s="52">
        <v>3800</v>
      </c>
      <c r="M429" s="52">
        <v>4100</v>
      </c>
      <c r="N429" s="82" t="s">
        <v>162</v>
      </c>
      <c r="O429" s="130" t="s">
        <v>310</v>
      </c>
      <c r="P429" s="82" t="s">
        <v>14</v>
      </c>
      <c r="Q429" s="82" t="s">
        <v>164</v>
      </c>
      <c r="R429" s="82" t="s">
        <v>31</v>
      </c>
      <c r="S429" s="55"/>
      <c r="T429" s="188"/>
      <c r="U429" s="186">
        <v>9000</v>
      </c>
      <c r="V429" s="186">
        <f>ROUND(((U429*1.1)/5),0)*5</f>
        <v>9900</v>
      </c>
      <c r="W429" s="186">
        <f>ROUND(((V429*1.3)/5),0)*5</f>
        <v>12870</v>
      </c>
      <c r="X429" s="186">
        <f>ROUND(((W429*1.1)/5),0)*5</f>
        <v>14155</v>
      </c>
      <c r="Y429" s="186"/>
      <c r="Z429" s="186"/>
      <c r="AA429" s="186"/>
      <c r="AB429" s="337">
        <v>3035</v>
      </c>
      <c r="AC429" s="187"/>
      <c r="AD429" s="187"/>
    </row>
    <row r="430" spans="1:30" s="64" customFormat="1" ht="15">
      <c r="A430" s="55" t="s">
        <v>190</v>
      </c>
      <c r="B430" s="52">
        <v>237</v>
      </c>
      <c r="C430" s="52">
        <f t="shared" si="97"/>
        <v>39105</v>
      </c>
      <c r="D430" s="53" t="s">
        <v>20</v>
      </c>
      <c r="E430" s="52">
        <v>0.95</v>
      </c>
      <c r="F430" s="203" t="s">
        <v>612</v>
      </c>
      <c r="G430" s="52">
        <v>67</v>
      </c>
      <c r="H430" s="55" t="s">
        <v>194</v>
      </c>
      <c r="I430" s="52">
        <v>108</v>
      </c>
      <c r="J430" s="393" t="s">
        <v>798</v>
      </c>
      <c r="K430" s="52" t="e">
        <v>#N/A</v>
      </c>
      <c r="L430" s="52">
        <v>5400</v>
      </c>
      <c r="M430" s="52">
        <v>5700</v>
      </c>
      <c r="N430" s="82" t="s">
        <v>162</v>
      </c>
      <c r="O430" s="130" t="s">
        <v>310</v>
      </c>
      <c r="P430" s="82" t="s">
        <v>14</v>
      </c>
      <c r="Q430" s="82" t="s">
        <v>164</v>
      </c>
      <c r="R430" s="82" t="s">
        <v>31</v>
      </c>
      <c r="S430" s="55"/>
      <c r="T430" s="188"/>
      <c r="U430" s="186">
        <v>15240</v>
      </c>
      <c r="V430" s="186">
        <f t="shared" si="94"/>
        <v>16765</v>
      </c>
      <c r="W430" s="186">
        <f t="shared" si="95"/>
        <v>21795</v>
      </c>
      <c r="X430" s="186">
        <f t="shared" si="96"/>
        <v>23975</v>
      </c>
      <c r="Y430" s="186"/>
      <c r="Z430" s="186"/>
      <c r="AA430" s="186"/>
      <c r="AB430" s="337">
        <v>3027</v>
      </c>
      <c r="AC430" s="187"/>
      <c r="AD430" s="187"/>
    </row>
    <row r="431" spans="1:30" s="64" customFormat="1" ht="15">
      <c r="A431" s="55" t="s">
        <v>192</v>
      </c>
      <c r="B431" s="52">
        <v>237</v>
      </c>
      <c r="C431" s="52">
        <f>B431*165</f>
        <v>39105</v>
      </c>
      <c r="D431" s="53" t="s">
        <v>20</v>
      </c>
      <c r="E431" s="52">
        <v>0.95</v>
      </c>
      <c r="F431" s="203" t="s">
        <v>612</v>
      </c>
      <c r="G431" s="52">
        <v>67</v>
      </c>
      <c r="H431" s="55" t="s">
        <v>194</v>
      </c>
      <c r="I431" s="52">
        <v>108</v>
      </c>
      <c r="J431" s="393" t="s">
        <v>799</v>
      </c>
      <c r="K431" s="52" t="e">
        <v>#N/A</v>
      </c>
      <c r="L431" s="52">
        <v>5350</v>
      </c>
      <c r="M431" s="52">
        <v>5650</v>
      </c>
      <c r="N431" s="82" t="s">
        <v>162</v>
      </c>
      <c r="O431" s="130" t="s">
        <v>310</v>
      </c>
      <c r="P431" s="82" t="s">
        <v>14</v>
      </c>
      <c r="Q431" s="82" t="s">
        <v>164</v>
      </c>
      <c r="R431" s="82" t="s">
        <v>31</v>
      </c>
      <c r="S431" s="55"/>
      <c r="T431" s="188"/>
      <c r="U431" s="186">
        <v>15240</v>
      </c>
      <c r="V431" s="186">
        <f>ROUND(((U431*1.1)/5),0)*5</f>
        <v>16765</v>
      </c>
      <c r="W431" s="186">
        <f>ROUND(((V431*1.3)/5),0)*5</f>
        <v>21795</v>
      </c>
      <c r="X431" s="186">
        <f>ROUND(((W431*1.1)/5),0)*5</f>
        <v>23975</v>
      </c>
      <c r="Y431" s="186"/>
      <c r="Z431" s="186"/>
      <c r="AA431" s="186"/>
      <c r="AB431" s="337">
        <v>3033</v>
      </c>
      <c r="AC431" s="187"/>
      <c r="AD431" s="187"/>
    </row>
    <row r="432" spans="1:30" s="55" customFormat="1" ht="15">
      <c r="A432" s="55" t="s">
        <v>191</v>
      </c>
      <c r="B432" s="52">
        <v>237</v>
      </c>
      <c r="C432" s="52">
        <f t="shared" si="97"/>
        <v>39105</v>
      </c>
      <c r="D432" s="53" t="s">
        <v>20</v>
      </c>
      <c r="E432" s="52">
        <v>0.95</v>
      </c>
      <c r="F432" s="203" t="s">
        <v>613</v>
      </c>
      <c r="G432" s="52">
        <v>67</v>
      </c>
      <c r="H432" s="55" t="s">
        <v>194</v>
      </c>
      <c r="I432" s="52">
        <v>108</v>
      </c>
      <c r="J432" s="393" t="s">
        <v>798</v>
      </c>
      <c r="K432" s="52" t="e">
        <v>#N/A</v>
      </c>
      <c r="L432" s="52">
        <v>5400</v>
      </c>
      <c r="M432" s="52">
        <v>5700</v>
      </c>
      <c r="N432" s="82" t="s">
        <v>162</v>
      </c>
      <c r="O432" s="130" t="s">
        <v>310</v>
      </c>
      <c r="P432" s="82" t="s">
        <v>14</v>
      </c>
      <c r="Q432" s="82" t="s">
        <v>164</v>
      </c>
      <c r="R432" s="82" t="s">
        <v>31</v>
      </c>
      <c r="T432" s="188"/>
      <c r="U432" s="186">
        <v>13650</v>
      </c>
      <c r="V432" s="186">
        <f t="shared" si="94"/>
        <v>15015</v>
      </c>
      <c r="W432" s="186">
        <f t="shared" si="95"/>
        <v>19520</v>
      </c>
      <c r="X432" s="186">
        <f t="shared" si="96"/>
        <v>21470</v>
      </c>
      <c r="Y432" s="186"/>
      <c r="Z432" s="186"/>
      <c r="AA432" s="186"/>
      <c r="AB432" s="337">
        <v>3030</v>
      </c>
      <c r="AC432" s="54"/>
      <c r="AD432" s="242"/>
    </row>
    <row r="433" spans="1:30" s="55" customFormat="1" ht="15">
      <c r="A433" s="55" t="s">
        <v>193</v>
      </c>
      <c r="B433" s="52">
        <v>237</v>
      </c>
      <c r="C433" s="52">
        <f t="shared" si="97"/>
        <v>39105</v>
      </c>
      <c r="D433" s="53" t="s">
        <v>20</v>
      </c>
      <c r="E433" s="52">
        <v>0.95</v>
      </c>
      <c r="F433" s="203" t="s">
        <v>613</v>
      </c>
      <c r="G433" s="52">
        <v>67</v>
      </c>
      <c r="H433" s="55" t="s">
        <v>194</v>
      </c>
      <c r="I433" s="52">
        <v>108</v>
      </c>
      <c r="J433" s="393" t="s">
        <v>799</v>
      </c>
      <c r="K433" s="52" t="e">
        <v>#N/A</v>
      </c>
      <c r="L433" s="52">
        <v>5350</v>
      </c>
      <c r="M433" s="52">
        <v>5650</v>
      </c>
      <c r="N433" s="82" t="s">
        <v>162</v>
      </c>
      <c r="O433" s="130" t="s">
        <v>310</v>
      </c>
      <c r="P433" s="82" t="s">
        <v>14</v>
      </c>
      <c r="Q433" s="130" t="s">
        <v>164</v>
      </c>
      <c r="R433" s="82" t="s">
        <v>31</v>
      </c>
      <c r="T433" s="188"/>
      <c r="U433" s="186">
        <v>13650</v>
      </c>
      <c r="V433" s="186">
        <f t="shared" si="94"/>
        <v>15015</v>
      </c>
      <c r="W433" s="186">
        <f t="shared" si="95"/>
        <v>19520</v>
      </c>
      <c r="X433" s="186">
        <f t="shared" si="96"/>
        <v>21470</v>
      </c>
      <c r="Y433" s="186"/>
      <c r="Z433" s="186"/>
      <c r="AA433" s="186"/>
      <c r="AB433" s="337">
        <v>3036</v>
      </c>
      <c r="AC433" s="54"/>
      <c r="AD433" s="242"/>
    </row>
    <row r="434" spans="1:30" s="197" customFormat="1" ht="15">
      <c r="A434" s="482" t="s">
        <v>665</v>
      </c>
      <c r="B434" s="483">
        <v>186</v>
      </c>
      <c r="C434" s="483">
        <f t="shared" ref="C434:C437" si="98">B434*155</f>
        <v>28830</v>
      </c>
      <c r="D434" s="397" t="s">
        <v>20</v>
      </c>
      <c r="E434" s="483">
        <v>0.95</v>
      </c>
      <c r="F434" s="396" t="s">
        <v>669</v>
      </c>
      <c r="G434" s="483">
        <v>67</v>
      </c>
      <c r="H434" s="484" t="s">
        <v>194</v>
      </c>
      <c r="I434" s="396">
        <v>84</v>
      </c>
      <c r="J434" s="394" t="s">
        <v>800</v>
      </c>
      <c r="K434" s="396" t="e">
        <v>#N/A</v>
      </c>
      <c r="L434" s="396" t="e">
        <v>#N/A</v>
      </c>
      <c r="M434" s="397" t="e">
        <v>#N/A</v>
      </c>
      <c r="N434" s="485" t="s">
        <v>162</v>
      </c>
      <c r="O434" s="485" t="s">
        <v>310</v>
      </c>
      <c r="P434" s="486" t="s">
        <v>14</v>
      </c>
      <c r="Q434" s="487" t="s">
        <v>164</v>
      </c>
      <c r="R434" s="488" t="s">
        <v>31</v>
      </c>
      <c r="S434" s="489"/>
      <c r="T434" s="490"/>
      <c r="U434" s="186">
        <v>9900</v>
      </c>
      <c r="V434" s="186">
        <f t="shared" si="94"/>
        <v>10890</v>
      </c>
      <c r="W434" s="186">
        <f t="shared" si="95"/>
        <v>14155</v>
      </c>
      <c r="X434" s="186">
        <f t="shared" si="96"/>
        <v>15570</v>
      </c>
      <c r="Y434" s="186"/>
      <c r="Z434" s="186"/>
      <c r="AA434" s="187"/>
      <c r="AB434" s="337">
        <v>3045</v>
      </c>
    </row>
    <row r="435" spans="1:30" s="197" customFormat="1" ht="15">
      <c r="A435" s="482" t="s">
        <v>666</v>
      </c>
      <c r="B435" s="483">
        <v>186</v>
      </c>
      <c r="C435" s="483">
        <f t="shared" si="98"/>
        <v>28830</v>
      </c>
      <c r="D435" s="397" t="s">
        <v>20</v>
      </c>
      <c r="E435" s="483">
        <v>0.95</v>
      </c>
      <c r="F435" s="396" t="s">
        <v>669</v>
      </c>
      <c r="G435" s="483">
        <v>67</v>
      </c>
      <c r="H435" s="484" t="s">
        <v>194</v>
      </c>
      <c r="I435" s="396">
        <v>84</v>
      </c>
      <c r="J435" s="394" t="s">
        <v>801</v>
      </c>
      <c r="K435" s="396" t="e">
        <v>#N/A</v>
      </c>
      <c r="L435" s="396" t="e">
        <v>#N/A</v>
      </c>
      <c r="M435" s="397" t="e">
        <v>#N/A</v>
      </c>
      <c r="N435" s="485" t="s">
        <v>162</v>
      </c>
      <c r="O435" s="485" t="s">
        <v>310</v>
      </c>
      <c r="P435" s="486" t="s">
        <v>14</v>
      </c>
      <c r="Q435" s="487" t="s">
        <v>164</v>
      </c>
      <c r="R435" s="488" t="s">
        <v>31</v>
      </c>
      <c r="S435" s="489"/>
      <c r="T435" s="490"/>
      <c r="U435" s="186">
        <v>9900</v>
      </c>
      <c r="V435" s="186">
        <f t="shared" si="94"/>
        <v>10890</v>
      </c>
      <c r="W435" s="186">
        <f t="shared" si="95"/>
        <v>14155</v>
      </c>
      <c r="X435" s="186">
        <f t="shared" si="96"/>
        <v>15570</v>
      </c>
      <c r="Y435" s="186"/>
      <c r="Z435" s="186"/>
      <c r="AA435" s="187"/>
      <c r="AB435" s="187">
        <v>3046</v>
      </c>
    </row>
    <row r="436" spans="1:30" s="197" customFormat="1" ht="15">
      <c r="A436" s="482" t="s">
        <v>667</v>
      </c>
      <c r="B436" s="483">
        <v>375</v>
      </c>
      <c r="C436" s="483">
        <f t="shared" si="98"/>
        <v>58125</v>
      </c>
      <c r="D436" s="397" t="s">
        <v>20</v>
      </c>
      <c r="E436" s="483">
        <v>0.95</v>
      </c>
      <c r="F436" s="396" t="s">
        <v>669</v>
      </c>
      <c r="G436" s="483">
        <v>67</v>
      </c>
      <c r="H436" s="484" t="s">
        <v>194</v>
      </c>
      <c r="I436" s="396">
        <v>168</v>
      </c>
      <c r="J436" s="394" t="s">
        <v>802</v>
      </c>
      <c r="K436" s="396" t="e">
        <v>#N/A</v>
      </c>
      <c r="L436" s="396" t="e">
        <v>#N/A</v>
      </c>
      <c r="M436" s="397" t="e">
        <v>#N/A</v>
      </c>
      <c r="N436" s="485" t="s">
        <v>162</v>
      </c>
      <c r="O436" s="485" t="s">
        <v>310</v>
      </c>
      <c r="P436" s="486" t="s">
        <v>14</v>
      </c>
      <c r="Q436" s="487" t="s">
        <v>164</v>
      </c>
      <c r="R436" s="488" t="s">
        <v>31</v>
      </c>
      <c r="S436" s="489"/>
      <c r="T436" s="490"/>
      <c r="U436" s="186">
        <v>16500</v>
      </c>
      <c r="V436" s="186">
        <f t="shared" si="94"/>
        <v>18150</v>
      </c>
      <c r="W436" s="186">
        <f t="shared" si="95"/>
        <v>23595</v>
      </c>
      <c r="X436" s="186">
        <f t="shared" si="96"/>
        <v>25955</v>
      </c>
      <c r="Y436" s="186"/>
      <c r="Z436" s="186"/>
      <c r="AA436" s="187"/>
      <c r="AB436" s="337">
        <v>3047</v>
      </c>
    </row>
    <row r="437" spans="1:30" s="197" customFormat="1" ht="15">
      <c r="A437" s="482" t="s">
        <v>668</v>
      </c>
      <c r="B437" s="483">
        <v>375</v>
      </c>
      <c r="C437" s="483">
        <f t="shared" si="98"/>
        <v>58125</v>
      </c>
      <c r="D437" s="397" t="s">
        <v>20</v>
      </c>
      <c r="E437" s="483">
        <v>0.95</v>
      </c>
      <c r="F437" s="396" t="s">
        <v>669</v>
      </c>
      <c r="G437" s="483">
        <v>67</v>
      </c>
      <c r="H437" s="484" t="s">
        <v>194</v>
      </c>
      <c r="I437" s="396">
        <v>168</v>
      </c>
      <c r="J437" s="394" t="s">
        <v>803</v>
      </c>
      <c r="K437" s="396" t="e">
        <v>#N/A</v>
      </c>
      <c r="L437" s="396" t="e">
        <v>#N/A</v>
      </c>
      <c r="M437" s="397" t="e">
        <v>#N/A</v>
      </c>
      <c r="N437" s="485" t="s">
        <v>162</v>
      </c>
      <c r="O437" s="485" t="s">
        <v>310</v>
      </c>
      <c r="P437" s="486" t="s">
        <v>14</v>
      </c>
      <c r="Q437" s="487" t="s">
        <v>164</v>
      </c>
      <c r="R437" s="488" t="s">
        <v>31</v>
      </c>
      <c r="S437" s="489"/>
      <c r="T437" s="490"/>
      <c r="U437" s="186">
        <v>16500</v>
      </c>
      <c r="V437" s="186">
        <f t="shared" si="94"/>
        <v>18150</v>
      </c>
      <c r="W437" s="186">
        <f t="shared" si="95"/>
        <v>23595</v>
      </c>
      <c r="X437" s="186">
        <f t="shared" si="96"/>
        <v>25955</v>
      </c>
      <c r="Y437" s="186"/>
      <c r="Z437" s="186"/>
      <c r="AA437" s="187"/>
      <c r="AB437" s="337">
        <v>3048</v>
      </c>
    </row>
    <row r="438" spans="1:30" s="197" customFormat="1">
      <c r="A438" s="482"/>
      <c r="B438" s="483"/>
      <c r="C438" s="483"/>
      <c r="D438" s="397"/>
      <c r="E438" s="483"/>
      <c r="F438" s="396"/>
      <c r="G438" s="483"/>
      <c r="H438" s="484"/>
      <c r="I438" s="396"/>
      <c r="J438" s="394"/>
      <c r="K438" s="396"/>
      <c r="L438" s="396"/>
      <c r="M438" s="397"/>
      <c r="N438" s="485"/>
      <c r="O438" s="485"/>
      <c r="P438" s="486"/>
      <c r="Q438" s="487"/>
      <c r="R438" s="488"/>
      <c r="S438" s="489"/>
      <c r="T438" s="490"/>
      <c r="U438" s="186"/>
      <c r="V438" s="186"/>
      <c r="W438" s="186"/>
      <c r="X438" s="186"/>
      <c r="Y438" s="186"/>
      <c r="Z438" s="186"/>
      <c r="AA438" s="187"/>
      <c r="AB438" s="337"/>
    </row>
    <row r="439" spans="1:30" s="197" customFormat="1" ht="15">
      <c r="A439" s="55" t="s">
        <v>525</v>
      </c>
      <c r="B439" s="52">
        <v>115</v>
      </c>
      <c r="C439" s="52">
        <f>B439*165</f>
        <v>18975</v>
      </c>
      <c r="D439" s="53" t="s">
        <v>20</v>
      </c>
      <c r="E439" s="52">
        <v>0.95</v>
      </c>
      <c r="F439" s="203" t="s">
        <v>613</v>
      </c>
      <c r="G439" s="52">
        <v>67</v>
      </c>
      <c r="H439" s="55" t="s">
        <v>194</v>
      </c>
      <c r="I439" s="203">
        <v>48</v>
      </c>
      <c r="J439" s="394" t="s">
        <v>835</v>
      </c>
      <c r="K439" s="395" t="s">
        <v>492</v>
      </c>
      <c r="L439" s="396">
        <v>3000</v>
      </c>
      <c r="M439" s="397">
        <v>3300</v>
      </c>
      <c r="N439" s="130" t="s">
        <v>162</v>
      </c>
      <c r="O439" s="130" t="s">
        <v>310</v>
      </c>
      <c r="P439" s="220" t="s">
        <v>14</v>
      </c>
      <c r="Q439" s="221" t="s">
        <v>164</v>
      </c>
      <c r="R439" s="82" t="s">
        <v>31</v>
      </c>
      <c r="S439" s="54"/>
      <c r="T439" s="188"/>
      <c r="U439" s="186">
        <v>5800</v>
      </c>
      <c r="V439" s="186">
        <f>ROUND(((U439*1.1)/5),0)*5</f>
        <v>6380</v>
      </c>
      <c r="W439" s="186">
        <f>ROUND(((V439*1.3)/5),0)*5</f>
        <v>8295</v>
      </c>
      <c r="X439" s="186">
        <f>ROUND(((W439*1.1)/5),0)*5</f>
        <v>9125</v>
      </c>
      <c r="Y439" s="186"/>
      <c r="Z439" s="186"/>
      <c r="AA439" s="186"/>
      <c r="AB439" s="337"/>
    </row>
    <row r="440" spans="1:30" s="197" customFormat="1" ht="15">
      <c r="A440" s="55" t="s">
        <v>524</v>
      </c>
      <c r="B440" s="52">
        <v>145</v>
      </c>
      <c r="C440" s="52">
        <f>B440*165</f>
        <v>23925</v>
      </c>
      <c r="D440" s="53" t="s">
        <v>20</v>
      </c>
      <c r="E440" s="52">
        <v>0.95</v>
      </c>
      <c r="F440" s="203" t="s">
        <v>613</v>
      </c>
      <c r="G440" s="52">
        <v>67</v>
      </c>
      <c r="H440" s="55" t="s">
        <v>194</v>
      </c>
      <c r="I440" s="203">
        <v>60</v>
      </c>
      <c r="J440" s="394" t="s">
        <v>805</v>
      </c>
      <c r="K440" s="395" t="s">
        <v>493</v>
      </c>
      <c r="L440" s="396">
        <v>3700</v>
      </c>
      <c r="M440" s="397">
        <v>3950</v>
      </c>
      <c r="N440" s="130" t="s">
        <v>162</v>
      </c>
      <c r="O440" s="130" t="s">
        <v>310</v>
      </c>
      <c r="P440" s="220" t="s">
        <v>14</v>
      </c>
      <c r="Q440" s="221" t="s">
        <v>164</v>
      </c>
      <c r="R440" s="82" t="s">
        <v>31</v>
      </c>
      <c r="S440" s="54"/>
      <c r="T440" s="188"/>
      <c r="U440" s="186">
        <v>8000</v>
      </c>
      <c r="V440" s="186">
        <f>ROUND(((U440*1.1)/5),0)*5</f>
        <v>8800</v>
      </c>
      <c r="W440" s="186">
        <f>ROUND(((V440*1.3)/5),0)*5</f>
        <v>11440</v>
      </c>
      <c r="X440" s="186">
        <f>ROUND(((W440*1.1)/5),0)*5</f>
        <v>12585</v>
      </c>
      <c r="Y440" s="186"/>
      <c r="Z440" s="186"/>
      <c r="AA440" s="186"/>
      <c r="AB440" s="337"/>
    </row>
    <row r="441" spans="1:30" s="197" customFormat="1" ht="15">
      <c r="B441" s="195"/>
      <c r="C441" s="195"/>
      <c r="D441" s="207"/>
      <c r="E441" s="195"/>
      <c r="F441" s="195"/>
      <c r="G441" s="195"/>
      <c r="I441" s="195"/>
      <c r="J441" s="194"/>
      <c r="K441" s="285"/>
      <c r="L441" s="285"/>
      <c r="M441" s="195"/>
      <c r="N441" s="211"/>
      <c r="O441" s="222"/>
      <c r="P441" s="211"/>
      <c r="Q441" s="223"/>
      <c r="R441" s="222"/>
      <c r="T441" s="196"/>
      <c r="U441" s="196"/>
      <c r="V441" s="186"/>
      <c r="W441" s="186"/>
      <c r="X441" s="186"/>
      <c r="Y441" s="196"/>
      <c r="Z441" s="196"/>
      <c r="AA441" s="196"/>
      <c r="AB441" s="196"/>
    </row>
    <row r="442" spans="1:30" s="197" customFormat="1" ht="15">
      <c r="A442" s="197" t="s">
        <v>855</v>
      </c>
      <c r="B442" s="195">
        <v>48</v>
      </c>
      <c r="C442" s="195">
        <v>6240</v>
      </c>
      <c r="D442" s="207" t="s">
        <v>848</v>
      </c>
      <c r="E442" s="195">
        <v>0.95</v>
      </c>
      <c r="F442" s="285" t="s">
        <v>613</v>
      </c>
      <c r="G442" s="195">
        <v>67</v>
      </c>
      <c r="H442" s="197" t="s">
        <v>194</v>
      </c>
      <c r="I442" s="195">
        <v>12</v>
      </c>
      <c r="J442" s="194" t="s">
        <v>861</v>
      </c>
      <c r="K442" s="195" t="e">
        <v>#N/A</v>
      </c>
      <c r="L442" s="195">
        <v>1150</v>
      </c>
      <c r="M442" s="195" t="e">
        <v>#N/A</v>
      </c>
      <c r="N442" s="211" t="s">
        <v>162</v>
      </c>
      <c r="O442" s="211" t="s">
        <v>310</v>
      </c>
      <c r="P442" s="211" t="s">
        <v>14</v>
      </c>
      <c r="Q442" s="343" t="s">
        <v>15</v>
      </c>
      <c r="R442" s="222" t="s">
        <v>309</v>
      </c>
      <c r="T442" s="196"/>
      <c r="U442" s="186">
        <v>2000</v>
      </c>
      <c r="V442" s="186">
        <f t="shared" ref="V442:V447" si="99">ROUND(((U442*1.1)/5),0)*5</f>
        <v>2200</v>
      </c>
      <c r="W442" s="186">
        <f t="shared" ref="W442:W447" si="100">ROUND(((V442*1.3)/5),0)*5</f>
        <v>2860</v>
      </c>
      <c r="X442" s="186">
        <f t="shared" ref="X442:X447" si="101">ROUND(((W442*1.1)/5),0)*5</f>
        <v>3145</v>
      </c>
      <c r="Y442" s="196"/>
      <c r="Z442" s="196"/>
      <c r="AA442" s="196"/>
      <c r="AB442" s="196">
        <v>4101</v>
      </c>
    </row>
    <row r="443" spans="1:30" s="197" customFormat="1" ht="15">
      <c r="A443" s="197" t="s">
        <v>856</v>
      </c>
      <c r="B443" s="195">
        <v>48</v>
      </c>
      <c r="C443" s="195">
        <v>6240</v>
      </c>
      <c r="D443" s="207" t="s">
        <v>848</v>
      </c>
      <c r="E443" s="195">
        <v>0.95</v>
      </c>
      <c r="F443" s="285" t="s">
        <v>613</v>
      </c>
      <c r="G443" s="195">
        <v>67</v>
      </c>
      <c r="H443" s="197" t="s">
        <v>194</v>
      </c>
      <c r="I443" s="195">
        <v>12</v>
      </c>
      <c r="J443" s="194" t="s">
        <v>862</v>
      </c>
      <c r="K443" s="195" t="e">
        <v>#N/A</v>
      </c>
      <c r="L443" s="195">
        <v>1200</v>
      </c>
      <c r="M443" s="195" t="e">
        <v>#N/A</v>
      </c>
      <c r="N443" s="211" t="s">
        <v>162</v>
      </c>
      <c r="O443" s="211" t="s">
        <v>310</v>
      </c>
      <c r="P443" s="211" t="s">
        <v>14</v>
      </c>
      <c r="Q443" s="343" t="s">
        <v>15</v>
      </c>
      <c r="R443" s="222" t="s">
        <v>309</v>
      </c>
      <c r="T443" s="196"/>
      <c r="U443" s="186">
        <v>2000</v>
      </c>
      <c r="V443" s="186">
        <f t="shared" si="99"/>
        <v>2200</v>
      </c>
      <c r="W443" s="186">
        <f t="shared" si="100"/>
        <v>2860</v>
      </c>
      <c r="X443" s="186">
        <f t="shared" si="101"/>
        <v>3145</v>
      </c>
      <c r="Y443" s="196"/>
      <c r="Z443" s="196"/>
      <c r="AA443" s="196"/>
      <c r="AB443" s="196">
        <v>4102</v>
      </c>
    </row>
    <row r="444" spans="1:30" s="197" customFormat="1" ht="15">
      <c r="A444" s="194" t="s">
        <v>857</v>
      </c>
      <c r="B444" s="195">
        <v>96</v>
      </c>
      <c r="C444" s="195">
        <v>12500</v>
      </c>
      <c r="D444" s="207" t="s">
        <v>848</v>
      </c>
      <c r="E444" s="195">
        <v>0.95</v>
      </c>
      <c r="F444" s="285" t="s">
        <v>613</v>
      </c>
      <c r="G444" s="195">
        <v>67</v>
      </c>
      <c r="H444" s="197" t="s">
        <v>194</v>
      </c>
      <c r="I444" s="195">
        <v>24</v>
      </c>
      <c r="J444" s="194" t="s">
        <v>863</v>
      </c>
      <c r="K444" s="195" t="e">
        <v>#N/A</v>
      </c>
      <c r="L444" s="195">
        <v>2150</v>
      </c>
      <c r="M444" s="195" t="e">
        <v>#N/A</v>
      </c>
      <c r="N444" s="211" t="s">
        <v>162</v>
      </c>
      <c r="O444" s="211" t="s">
        <v>310</v>
      </c>
      <c r="P444" s="211" t="s">
        <v>14</v>
      </c>
      <c r="Q444" s="343" t="s">
        <v>15</v>
      </c>
      <c r="R444" s="222" t="s">
        <v>309</v>
      </c>
      <c r="T444" s="196"/>
      <c r="U444" s="186">
        <v>4000</v>
      </c>
      <c r="V444" s="186">
        <f t="shared" si="99"/>
        <v>4400</v>
      </c>
      <c r="W444" s="186">
        <f t="shared" si="100"/>
        <v>5720</v>
      </c>
      <c r="X444" s="186">
        <f t="shared" si="101"/>
        <v>6290</v>
      </c>
      <c r="Y444" s="196"/>
      <c r="Z444" s="196"/>
      <c r="AA444" s="196"/>
      <c r="AB444" s="196">
        <v>4103</v>
      </c>
    </row>
    <row r="445" spans="1:30" s="197" customFormat="1" ht="15">
      <c r="A445" s="197" t="s">
        <v>858</v>
      </c>
      <c r="B445" s="195">
        <v>96</v>
      </c>
      <c r="C445" s="195">
        <v>12500</v>
      </c>
      <c r="D445" s="207" t="s">
        <v>848</v>
      </c>
      <c r="E445" s="195">
        <v>0.95</v>
      </c>
      <c r="F445" s="285" t="s">
        <v>613</v>
      </c>
      <c r="G445" s="195">
        <v>67</v>
      </c>
      <c r="H445" s="197" t="s">
        <v>194</v>
      </c>
      <c r="I445" s="195">
        <v>24</v>
      </c>
      <c r="J445" s="194" t="s">
        <v>864</v>
      </c>
      <c r="K445" s="195" t="e">
        <v>#N/A</v>
      </c>
      <c r="L445" s="195">
        <v>2200</v>
      </c>
      <c r="M445" s="195" t="e">
        <v>#N/A</v>
      </c>
      <c r="N445" s="211" t="s">
        <v>162</v>
      </c>
      <c r="O445" s="211" t="s">
        <v>310</v>
      </c>
      <c r="P445" s="211" t="s">
        <v>14</v>
      </c>
      <c r="Q445" s="343" t="s">
        <v>15</v>
      </c>
      <c r="R445" s="222" t="s">
        <v>309</v>
      </c>
      <c r="T445" s="196"/>
      <c r="U445" s="186">
        <v>4000</v>
      </c>
      <c r="V445" s="186">
        <f t="shared" si="99"/>
        <v>4400</v>
      </c>
      <c r="W445" s="186">
        <f t="shared" si="100"/>
        <v>5720</v>
      </c>
      <c r="X445" s="186">
        <f t="shared" si="101"/>
        <v>6290</v>
      </c>
      <c r="Y445" s="196"/>
      <c r="Z445" s="196"/>
      <c r="AA445" s="196"/>
      <c r="AB445" s="196">
        <v>4104</v>
      </c>
    </row>
    <row r="446" spans="1:30" s="197" customFormat="1" ht="15">
      <c r="A446" s="194" t="s">
        <v>859</v>
      </c>
      <c r="B446" s="195">
        <v>144</v>
      </c>
      <c r="C446" s="195">
        <v>18720</v>
      </c>
      <c r="D446" s="207" t="s">
        <v>848</v>
      </c>
      <c r="E446" s="195">
        <v>0.95</v>
      </c>
      <c r="F446" s="285" t="s">
        <v>613</v>
      </c>
      <c r="G446" s="195">
        <v>67</v>
      </c>
      <c r="H446" s="197" t="s">
        <v>194</v>
      </c>
      <c r="I446" s="195">
        <v>36</v>
      </c>
      <c r="J446" s="194" t="s">
        <v>865</v>
      </c>
      <c r="K446" s="195" t="e">
        <v>#N/A</v>
      </c>
      <c r="L446" s="195">
        <v>3250</v>
      </c>
      <c r="M446" s="195" t="e">
        <v>#N/A</v>
      </c>
      <c r="N446" s="211" t="s">
        <v>162</v>
      </c>
      <c r="O446" s="211" t="s">
        <v>310</v>
      </c>
      <c r="P446" s="211" t="s">
        <v>14</v>
      </c>
      <c r="Q446" s="343" t="s">
        <v>15</v>
      </c>
      <c r="R446" s="222" t="s">
        <v>309</v>
      </c>
      <c r="T446" s="196"/>
      <c r="U446" s="186">
        <v>6000</v>
      </c>
      <c r="V446" s="186">
        <f t="shared" si="99"/>
        <v>6600</v>
      </c>
      <c r="W446" s="186">
        <f t="shared" si="100"/>
        <v>8580</v>
      </c>
      <c r="X446" s="186">
        <f t="shared" si="101"/>
        <v>9440</v>
      </c>
      <c r="Y446" s="196"/>
      <c r="Z446" s="196"/>
      <c r="AA446" s="196"/>
      <c r="AB446" s="196">
        <v>4105</v>
      </c>
    </row>
    <row r="447" spans="1:30" s="197" customFormat="1" ht="15">
      <c r="A447" s="197" t="s">
        <v>860</v>
      </c>
      <c r="B447" s="195">
        <v>144</v>
      </c>
      <c r="C447" s="195">
        <v>18720</v>
      </c>
      <c r="D447" s="207" t="s">
        <v>848</v>
      </c>
      <c r="E447" s="195">
        <v>0.95</v>
      </c>
      <c r="F447" s="285" t="s">
        <v>613</v>
      </c>
      <c r="G447" s="195">
        <v>67</v>
      </c>
      <c r="H447" s="197" t="s">
        <v>194</v>
      </c>
      <c r="I447" s="195">
        <v>36</v>
      </c>
      <c r="J447" s="194" t="s">
        <v>866</v>
      </c>
      <c r="K447" s="195" t="e">
        <v>#N/A</v>
      </c>
      <c r="L447" s="195">
        <v>3350</v>
      </c>
      <c r="M447" s="195" t="e">
        <v>#N/A</v>
      </c>
      <c r="N447" s="211" t="s">
        <v>162</v>
      </c>
      <c r="O447" s="211" t="s">
        <v>310</v>
      </c>
      <c r="P447" s="211" t="s">
        <v>14</v>
      </c>
      <c r="Q447" s="343" t="s">
        <v>15</v>
      </c>
      <c r="R447" s="222" t="s">
        <v>309</v>
      </c>
      <c r="T447" s="196"/>
      <c r="U447" s="186">
        <v>6000</v>
      </c>
      <c r="V447" s="186">
        <f t="shared" si="99"/>
        <v>6600</v>
      </c>
      <c r="W447" s="186">
        <f t="shared" si="100"/>
        <v>8580</v>
      </c>
      <c r="X447" s="186">
        <f t="shared" si="101"/>
        <v>9440</v>
      </c>
      <c r="Y447" s="196"/>
      <c r="Z447" s="196"/>
      <c r="AA447" s="196"/>
      <c r="AB447" s="196">
        <v>4106</v>
      </c>
    </row>
    <row r="448" spans="1:30" s="197" customFormat="1" ht="15">
      <c r="B448" s="195"/>
      <c r="C448" s="195"/>
      <c r="D448" s="207"/>
      <c r="E448" s="195"/>
      <c r="F448" s="195"/>
      <c r="G448" s="195"/>
      <c r="I448" s="195"/>
      <c r="J448" s="194"/>
      <c r="K448" s="285"/>
      <c r="L448" s="285"/>
      <c r="M448" s="195"/>
      <c r="N448" s="211"/>
      <c r="O448" s="222"/>
      <c r="P448" s="211"/>
      <c r="Q448" s="223"/>
      <c r="R448" s="222"/>
      <c r="T448" s="196"/>
      <c r="U448" s="196"/>
      <c r="V448" s="186"/>
      <c r="W448" s="186"/>
      <c r="X448" s="186"/>
      <c r="Y448" s="196"/>
      <c r="Z448" s="196"/>
      <c r="AA448" s="196"/>
      <c r="AB448" s="196"/>
    </row>
    <row r="449" spans="1:28" s="197" customFormat="1" ht="15">
      <c r="A449" s="197" t="s">
        <v>878</v>
      </c>
      <c r="B449" s="195">
        <v>55</v>
      </c>
      <c r="C449" s="195">
        <v>7700</v>
      </c>
      <c r="D449" s="207" t="s">
        <v>20</v>
      </c>
      <c r="E449" s="195">
        <v>0.95</v>
      </c>
      <c r="F449" s="285" t="s">
        <v>613</v>
      </c>
      <c r="G449" s="195">
        <v>67</v>
      </c>
      <c r="H449" s="197" t="s">
        <v>194</v>
      </c>
      <c r="I449" s="195">
        <v>12</v>
      </c>
      <c r="J449" s="194" t="s">
        <v>615</v>
      </c>
      <c r="K449" s="195" t="e">
        <v>#N/A</v>
      </c>
      <c r="L449" s="195">
        <v>1150</v>
      </c>
      <c r="M449" s="195" t="e">
        <v>#N/A</v>
      </c>
      <c r="N449" s="211" t="s">
        <v>162</v>
      </c>
      <c r="O449" s="211" t="s">
        <v>310</v>
      </c>
      <c r="P449" s="211" t="s">
        <v>14</v>
      </c>
      <c r="Q449" s="343" t="s">
        <v>15</v>
      </c>
      <c r="R449" s="222" t="s">
        <v>309</v>
      </c>
      <c r="T449" s="196"/>
      <c r="U449" s="186">
        <v>2800</v>
      </c>
      <c r="V449" s="186">
        <f t="shared" ref="V449:V454" si="102">ROUND(((U449*1.1)/5),0)*5</f>
        <v>3080</v>
      </c>
      <c r="W449" s="186">
        <f t="shared" ref="W449:W454" si="103">ROUND(((V449*1.3)/5),0)*5</f>
        <v>4005</v>
      </c>
      <c r="X449" s="186">
        <f t="shared" ref="X449:X454" si="104">ROUND(((W449*1.1)/5),0)*5</f>
        <v>4405</v>
      </c>
      <c r="Y449" s="196"/>
      <c r="Z449" s="196"/>
      <c r="AA449" s="196"/>
      <c r="AB449" s="196">
        <v>4001</v>
      </c>
    </row>
    <row r="450" spans="1:28" s="197" customFormat="1" ht="15">
      <c r="A450" s="197" t="s">
        <v>879</v>
      </c>
      <c r="B450" s="195">
        <v>55</v>
      </c>
      <c r="C450" s="195">
        <v>7700</v>
      </c>
      <c r="D450" s="207" t="s">
        <v>20</v>
      </c>
      <c r="E450" s="195">
        <v>0.95</v>
      </c>
      <c r="F450" s="285" t="s">
        <v>613</v>
      </c>
      <c r="G450" s="195">
        <v>67</v>
      </c>
      <c r="H450" s="197" t="s">
        <v>194</v>
      </c>
      <c r="I450" s="195">
        <v>12</v>
      </c>
      <c r="J450" s="194" t="s">
        <v>616</v>
      </c>
      <c r="K450" s="195" t="e">
        <v>#N/A</v>
      </c>
      <c r="L450" s="195">
        <v>1200</v>
      </c>
      <c r="M450" s="195" t="e">
        <v>#N/A</v>
      </c>
      <c r="N450" s="211" t="s">
        <v>162</v>
      </c>
      <c r="O450" s="211" t="s">
        <v>310</v>
      </c>
      <c r="P450" s="211" t="s">
        <v>14</v>
      </c>
      <c r="Q450" s="343" t="s">
        <v>15</v>
      </c>
      <c r="R450" s="222" t="s">
        <v>309</v>
      </c>
      <c r="T450" s="196"/>
      <c r="U450" s="186">
        <v>2800</v>
      </c>
      <c r="V450" s="186">
        <f t="shared" si="102"/>
        <v>3080</v>
      </c>
      <c r="W450" s="186">
        <f t="shared" si="103"/>
        <v>4005</v>
      </c>
      <c r="X450" s="186">
        <f t="shared" si="104"/>
        <v>4405</v>
      </c>
      <c r="Y450" s="196"/>
      <c r="Z450" s="196"/>
      <c r="AA450" s="196"/>
      <c r="AB450" s="196">
        <v>4002</v>
      </c>
    </row>
    <row r="451" spans="1:28" s="197" customFormat="1" ht="15">
      <c r="A451" s="194" t="s">
        <v>880</v>
      </c>
      <c r="B451" s="195">
        <v>110</v>
      </c>
      <c r="C451" s="195">
        <v>15400</v>
      </c>
      <c r="D451" s="207" t="s">
        <v>20</v>
      </c>
      <c r="E451" s="195">
        <v>0.95</v>
      </c>
      <c r="F451" s="285" t="s">
        <v>613</v>
      </c>
      <c r="G451" s="195">
        <v>67</v>
      </c>
      <c r="H451" s="197" t="s">
        <v>194</v>
      </c>
      <c r="I451" s="195">
        <v>24</v>
      </c>
      <c r="J451" s="194" t="s">
        <v>617</v>
      </c>
      <c r="K451" s="195" t="e">
        <v>#N/A</v>
      </c>
      <c r="L451" s="195">
        <v>2150</v>
      </c>
      <c r="M451" s="195" t="e">
        <v>#N/A</v>
      </c>
      <c r="N451" s="211" t="s">
        <v>162</v>
      </c>
      <c r="O451" s="211" t="s">
        <v>310</v>
      </c>
      <c r="P451" s="211" t="s">
        <v>14</v>
      </c>
      <c r="Q451" s="343" t="s">
        <v>15</v>
      </c>
      <c r="R451" s="222" t="s">
        <v>309</v>
      </c>
      <c r="T451" s="196"/>
      <c r="U451" s="186">
        <v>5600</v>
      </c>
      <c r="V451" s="186">
        <f t="shared" si="102"/>
        <v>6160</v>
      </c>
      <c r="W451" s="186">
        <f t="shared" si="103"/>
        <v>8010</v>
      </c>
      <c r="X451" s="186">
        <f t="shared" si="104"/>
        <v>8810</v>
      </c>
      <c r="Y451" s="196"/>
      <c r="Z451" s="196"/>
      <c r="AA451" s="196"/>
      <c r="AB451" s="196">
        <v>4003</v>
      </c>
    </row>
    <row r="452" spans="1:28" s="197" customFormat="1" ht="15">
      <c r="A452" s="197" t="s">
        <v>881</v>
      </c>
      <c r="B452" s="195">
        <v>110</v>
      </c>
      <c r="C452" s="195">
        <v>15400</v>
      </c>
      <c r="D452" s="207" t="s">
        <v>20</v>
      </c>
      <c r="E452" s="195">
        <v>0.95</v>
      </c>
      <c r="F452" s="285" t="s">
        <v>613</v>
      </c>
      <c r="G452" s="195">
        <v>67</v>
      </c>
      <c r="H452" s="197" t="s">
        <v>194</v>
      </c>
      <c r="I452" s="195">
        <v>24</v>
      </c>
      <c r="J452" s="194" t="s">
        <v>618</v>
      </c>
      <c r="K452" s="195" t="e">
        <v>#N/A</v>
      </c>
      <c r="L452" s="195">
        <v>2200</v>
      </c>
      <c r="M452" s="195" t="e">
        <v>#N/A</v>
      </c>
      <c r="N452" s="211" t="s">
        <v>162</v>
      </c>
      <c r="O452" s="211" t="s">
        <v>310</v>
      </c>
      <c r="P452" s="211" t="s">
        <v>14</v>
      </c>
      <c r="Q452" s="343" t="s">
        <v>15</v>
      </c>
      <c r="R452" s="222" t="s">
        <v>309</v>
      </c>
      <c r="T452" s="196"/>
      <c r="U452" s="186">
        <v>5600</v>
      </c>
      <c r="V452" s="186">
        <f t="shared" si="102"/>
        <v>6160</v>
      </c>
      <c r="W452" s="186">
        <f t="shared" si="103"/>
        <v>8010</v>
      </c>
      <c r="X452" s="186">
        <f t="shared" si="104"/>
        <v>8810</v>
      </c>
      <c r="Y452" s="196"/>
      <c r="Z452" s="196"/>
      <c r="AA452" s="196"/>
      <c r="AB452" s="196">
        <v>4004</v>
      </c>
    </row>
    <row r="453" spans="1:28" s="197" customFormat="1" ht="15">
      <c r="A453" s="194" t="s">
        <v>882</v>
      </c>
      <c r="B453" s="195">
        <v>165</v>
      </c>
      <c r="C453" s="195">
        <v>23100</v>
      </c>
      <c r="D453" s="207" t="s">
        <v>20</v>
      </c>
      <c r="E453" s="195">
        <v>0.95</v>
      </c>
      <c r="F453" s="285" t="s">
        <v>613</v>
      </c>
      <c r="G453" s="195">
        <v>67</v>
      </c>
      <c r="H453" s="197" t="s">
        <v>194</v>
      </c>
      <c r="I453" s="195">
        <v>36</v>
      </c>
      <c r="J453" s="194" t="s">
        <v>619</v>
      </c>
      <c r="K453" s="195" t="e">
        <v>#N/A</v>
      </c>
      <c r="L453" s="195">
        <v>3250</v>
      </c>
      <c r="M453" s="195" t="e">
        <v>#N/A</v>
      </c>
      <c r="N453" s="211" t="s">
        <v>162</v>
      </c>
      <c r="O453" s="211" t="s">
        <v>310</v>
      </c>
      <c r="P453" s="211" t="s">
        <v>14</v>
      </c>
      <c r="Q453" s="343" t="s">
        <v>15</v>
      </c>
      <c r="R453" s="222" t="s">
        <v>309</v>
      </c>
      <c r="T453" s="196"/>
      <c r="U453" s="186">
        <v>8400</v>
      </c>
      <c r="V453" s="186">
        <f t="shared" si="102"/>
        <v>9240</v>
      </c>
      <c r="W453" s="186">
        <f t="shared" si="103"/>
        <v>12010</v>
      </c>
      <c r="X453" s="186">
        <f t="shared" si="104"/>
        <v>13210</v>
      </c>
      <c r="Y453" s="196"/>
      <c r="Z453" s="196"/>
      <c r="AA453" s="196"/>
      <c r="AB453" s="196">
        <v>4005</v>
      </c>
    </row>
    <row r="454" spans="1:28" s="197" customFormat="1" ht="15">
      <c r="A454" s="197" t="s">
        <v>883</v>
      </c>
      <c r="B454" s="195">
        <v>165</v>
      </c>
      <c r="C454" s="195">
        <v>23100</v>
      </c>
      <c r="D454" s="207" t="s">
        <v>20</v>
      </c>
      <c r="E454" s="195">
        <v>0.95</v>
      </c>
      <c r="F454" s="285" t="s">
        <v>613</v>
      </c>
      <c r="G454" s="195">
        <v>67</v>
      </c>
      <c r="H454" s="197" t="s">
        <v>194</v>
      </c>
      <c r="I454" s="195">
        <v>36</v>
      </c>
      <c r="J454" s="194" t="s">
        <v>620</v>
      </c>
      <c r="K454" s="195" t="e">
        <v>#N/A</v>
      </c>
      <c r="L454" s="195">
        <v>3350</v>
      </c>
      <c r="M454" s="195" t="e">
        <v>#N/A</v>
      </c>
      <c r="N454" s="211" t="s">
        <v>162</v>
      </c>
      <c r="O454" s="211" t="s">
        <v>310</v>
      </c>
      <c r="P454" s="211" t="s">
        <v>14</v>
      </c>
      <c r="Q454" s="343" t="s">
        <v>15</v>
      </c>
      <c r="R454" s="222" t="s">
        <v>309</v>
      </c>
      <c r="T454" s="196"/>
      <c r="U454" s="186">
        <v>8400</v>
      </c>
      <c r="V454" s="186">
        <f t="shared" si="102"/>
        <v>9240</v>
      </c>
      <c r="W454" s="186">
        <f t="shared" si="103"/>
        <v>12010</v>
      </c>
      <c r="X454" s="186">
        <f t="shared" si="104"/>
        <v>13210</v>
      </c>
      <c r="Y454" s="196"/>
      <c r="Z454" s="196"/>
      <c r="AA454" s="196"/>
      <c r="AB454" s="196">
        <v>4006</v>
      </c>
    </row>
    <row r="455" spans="1:28" s="197" customFormat="1" ht="15">
      <c r="B455" s="195"/>
      <c r="C455" s="195"/>
      <c r="D455" s="207"/>
      <c r="E455" s="195"/>
      <c r="F455" s="195"/>
      <c r="G455" s="195"/>
      <c r="I455" s="195"/>
      <c r="J455" s="194"/>
      <c r="K455" s="285"/>
      <c r="L455" s="285"/>
      <c r="M455" s="195"/>
      <c r="N455" s="211"/>
      <c r="O455" s="222"/>
      <c r="P455" s="211"/>
      <c r="Q455" s="223"/>
      <c r="R455" s="222"/>
      <c r="T455" s="196"/>
      <c r="U455" s="196"/>
      <c r="V455" s="186"/>
      <c r="W455" s="186"/>
      <c r="X455" s="186"/>
      <c r="Y455" s="196"/>
      <c r="Z455" s="196"/>
      <c r="AA455" s="196"/>
      <c r="AB455" s="196"/>
    </row>
    <row r="456" spans="1:28" s="197" customFormat="1" ht="15">
      <c r="A456" s="197" t="s">
        <v>681</v>
      </c>
      <c r="B456" s="195" t="s">
        <v>675</v>
      </c>
      <c r="C456" s="195">
        <v>3780</v>
      </c>
      <c r="D456" s="195" t="s">
        <v>20</v>
      </c>
      <c r="E456" s="195">
        <v>0.95</v>
      </c>
      <c r="F456" s="285" t="s">
        <v>613</v>
      </c>
      <c r="G456" s="195">
        <v>67</v>
      </c>
      <c r="H456" s="197" t="s">
        <v>194</v>
      </c>
      <c r="I456" s="195">
        <v>12</v>
      </c>
      <c r="J456" s="194" t="s">
        <v>699</v>
      </c>
      <c r="K456" s="285" t="s">
        <v>444</v>
      </c>
      <c r="L456" s="285">
        <v>1000</v>
      </c>
      <c r="M456" s="195">
        <v>1100</v>
      </c>
      <c r="N456" s="211" t="s">
        <v>162</v>
      </c>
      <c r="O456" s="211" t="s">
        <v>310</v>
      </c>
      <c r="P456" s="211" t="s">
        <v>14</v>
      </c>
      <c r="Q456" s="343" t="s">
        <v>15</v>
      </c>
      <c r="R456" s="222" t="s">
        <v>309</v>
      </c>
      <c r="T456" s="196"/>
      <c r="U456" s="436">
        <v>1550</v>
      </c>
      <c r="V456" s="186">
        <f t="shared" ref="V456:V457" si="105">ROUND(((U456*1.1)/5),0)*5</f>
        <v>1705</v>
      </c>
      <c r="W456" s="436">
        <f t="shared" si="95"/>
        <v>2215</v>
      </c>
      <c r="X456" s="436">
        <f t="shared" si="96"/>
        <v>2435</v>
      </c>
      <c r="Y456" s="186"/>
      <c r="Z456" s="186"/>
      <c r="AA456" s="186"/>
      <c r="AB456" s="338">
        <v>12037</v>
      </c>
    </row>
    <row r="457" spans="1:28" s="197" customFormat="1" ht="15">
      <c r="A457" s="197" t="s">
        <v>682</v>
      </c>
      <c r="B457" s="195" t="s">
        <v>675</v>
      </c>
      <c r="C457" s="195">
        <v>3780</v>
      </c>
      <c r="D457" s="195" t="s">
        <v>20</v>
      </c>
      <c r="E457" s="195">
        <v>0.95</v>
      </c>
      <c r="F457" s="285" t="s">
        <v>613</v>
      </c>
      <c r="G457" s="195">
        <v>67</v>
      </c>
      <c r="H457" s="197" t="s">
        <v>194</v>
      </c>
      <c r="I457" s="195">
        <v>12</v>
      </c>
      <c r="J457" s="194" t="s">
        <v>700</v>
      </c>
      <c r="K457" s="285" t="s">
        <v>444</v>
      </c>
      <c r="L457" s="285">
        <v>1050</v>
      </c>
      <c r="M457" s="195">
        <v>1150</v>
      </c>
      <c r="N457" s="211" t="s">
        <v>162</v>
      </c>
      <c r="O457" s="211" t="s">
        <v>310</v>
      </c>
      <c r="P457" s="211" t="s">
        <v>14</v>
      </c>
      <c r="Q457" s="343" t="s">
        <v>15</v>
      </c>
      <c r="R457" s="222" t="s">
        <v>309</v>
      </c>
      <c r="T457" s="196"/>
      <c r="U457" s="436">
        <v>1550</v>
      </c>
      <c r="V457" s="186">
        <f t="shared" si="105"/>
        <v>1705</v>
      </c>
      <c r="W457" s="436">
        <f t="shared" si="95"/>
        <v>2215</v>
      </c>
      <c r="X457" s="436">
        <f t="shared" si="96"/>
        <v>2435</v>
      </c>
      <c r="Y457" s="186"/>
      <c r="Z457" s="186"/>
      <c r="AA457" s="186"/>
      <c r="AB457" s="338">
        <v>12038</v>
      </c>
    </row>
    <row r="458" spans="1:28" s="197" customFormat="1" ht="15">
      <c r="A458" s="197" t="s">
        <v>391</v>
      </c>
      <c r="B458" s="195" t="str">
        <f t="shared" ref="B458:B467" si="106">LEFT(RIGHT(A458,11),2)</f>
        <v>32</v>
      </c>
      <c r="C458" s="195">
        <f t="shared" ref="C458:C493" si="107">B458*140</f>
        <v>4480</v>
      </c>
      <c r="D458" s="195" t="s">
        <v>20</v>
      </c>
      <c r="E458" s="195">
        <v>0.95</v>
      </c>
      <c r="F458" s="285" t="s">
        <v>614</v>
      </c>
      <c r="G458" s="195">
        <v>67</v>
      </c>
      <c r="H458" s="194" t="s">
        <v>403</v>
      </c>
      <c r="I458" s="195">
        <v>84</v>
      </c>
      <c r="J458" s="194" t="s">
        <v>701</v>
      </c>
      <c r="K458" s="285" t="s">
        <v>444</v>
      </c>
      <c r="L458" s="285">
        <v>1150</v>
      </c>
      <c r="M458" s="195">
        <v>1250</v>
      </c>
      <c r="N458" s="211" t="s">
        <v>162</v>
      </c>
      <c r="O458" s="211" t="s">
        <v>310</v>
      </c>
      <c r="P458" s="211" t="s">
        <v>14</v>
      </c>
      <c r="Q458" s="343" t="s">
        <v>15</v>
      </c>
      <c r="R458" s="222" t="s">
        <v>309</v>
      </c>
      <c r="T458" s="196"/>
      <c r="U458" s="436">
        <v>2200</v>
      </c>
      <c r="V458" s="436">
        <f t="shared" si="94"/>
        <v>2420</v>
      </c>
      <c r="W458" s="436">
        <f t="shared" si="95"/>
        <v>3145</v>
      </c>
      <c r="X458" s="436">
        <f t="shared" si="96"/>
        <v>3460</v>
      </c>
      <c r="Y458" s="186"/>
      <c r="Z458" s="186"/>
      <c r="AA458" s="186"/>
      <c r="AB458" s="338">
        <v>12003</v>
      </c>
    </row>
    <row r="459" spans="1:28" s="197" customFormat="1" ht="15">
      <c r="A459" s="197" t="s">
        <v>393</v>
      </c>
      <c r="B459" s="195" t="str">
        <f t="shared" si="106"/>
        <v>32</v>
      </c>
      <c r="C459" s="195">
        <f t="shared" si="107"/>
        <v>4480</v>
      </c>
      <c r="D459" s="195" t="s">
        <v>20</v>
      </c>
      <c r="E459" s="195">
        <v>0.95</v>
      </c>
      <c r="F459" s="285" t="s">
        <v>614</v>
      </c>
      <c r="G459" s="195">
        <v>67</v>
      </c>
      <c r="H459" s="197" t="s">
        <v>403</v>
      </c>
      <c r="I459" s="195">
        <v>84</v>
      </c>
      <c r="J459" s="194" t="s">
        <v>702</v>
      </c>
      <c r="K459" s="285" t="s">
        <v>444</v>
      </c>
      <c r="L459" s="285">
        <v>1150</v>
      </c>
      <c r="M459" s="195">
        <v>1250</v>
      </c>
      <c r="N459" s="211" t="s">
        <v>162</v>
      </c>
      <c r="O459" s="211" t="s">
        <v>310</v>
      </c>
      <c r="P459" s="211" t="s">
        <v>14</v>
      </c>
      <c r="Q459" s="343" t="s">
        <v>15</v>
      </c>
      <c r="R459" s="222" t="s">
        <v>309</v>
      </c>
      <c r="T459" s="196"/>
      <c r="U459" s="436">
        <v>2200</v>
      </c>
      <c r="V459" s="436">
        <f t="shared" si="94"/>
        <v>2420</v>
      </c>
      <c r="W459" s="436">
        <f t="shared" si="95"/>
        <v>3145</v>
      </c>
      <c r="X459" s="436">
        <f t="shared" si="96"/>
        <v>3460</v>
      </c>
      <c r="Y459" s="186"/>
      <c r="Z459" s="186"/>
      <c r="AA459" s="186"/>
      <c r="AB459" s="338">
        <v>12004</v>
      </c>
    </row>
    <row r="460" spans="1:28" s="197" customFormat="1" ht="15">
      <c r="A460" s="197" t="s">
        <v>683</v>
      </c>
      <c r="B460" s="195" t="s">
        <v>676</v>
      </c>
      <c r="C460" s="195">
        <v>7420</v>
      </c>
      <c r="D460" s="195" t="s">
        <v>20</v>
      </c>
      <c r="E460" s="195">
        <v>0.95</v>
      </c>
      <c r="F460" s="285" t="s">
        <v>613</v>
      </c>
      <c r="G460" s="195">
        <v>67</v>
      </c>
      <c r="H460" s="197" t="s">
        <v>194</v>
      </c>
      <c r="I460" s="195">
        <v>24</v>
      </c>
      <c r="J460" s="194" t="s">
        <v>811</v>
      </c>
      <c r="K460" s="285" t="s">
        <v>454</v>
      </c>
      <c r="L460" s="285">
        <v>1350</v>
      </c>
      <c r="M460" s="195">
        <v>1450</v>
      </c>
      <c r="N460" s="211" t="s">
        <v>162</v>
      </c>
      <c r="O460" s="211" t="s">
        <v>310</v>
      </c>
      <c r="P460" s="211" t="s">
        <v>14</v>
      </c>
      <c r="Q460" s="343" t="s">
        <v>15</v>
      </c>
      <c r="R460" s="222" t="s">
        <v>309</v>
      </c>
      <c r="T460" s="196"/>
      <c r="U460" s="436">
        <v>2700</v>
      </c>
      <c r="V460" s="436">
        <f t="shared" si="94"/>
        <v>2970</v>
      </c>
      <c r="W460" s="436">
        <f t="shared" si="95"/>
        <v>3860</v>
      </c>
      <c r="X460" s="436">
        <f t="shared" si="96"/>
        <v>4245</v>
      </c>
      <c r="Y460" s="186"/>
      <c r="Z460" s="186"/>
      <c r="AA460" s="186"/>
      <c r="AB460" s="338">
        <v>12039</v>
      </c>
    </row>
    <row r="461" spans="1:28" s="197" customFormat="1" ht="15">
      <c r="A461" s="197" t="s">
        <v>684</v>
      </c>
      <c r="B461" s="195" t="s">
        <v>676</v>
      </c>
      <c r="C461" s="195">
        <v>7420</v>
      </c>
      <c r="D461" s="195" t="s">
        <v>20</v>
      </c>
      <c r="E461" s="195">
        <v>0.95</v>
      </c>
      <c r="F461" s="285" t="s">
        <v>613</v>
      </c>
      <c r="G461" s="195">
        <v>67</v>
      </c>
      <c r="H461" s="197" t="s">
        <v>194</v>
      </c>
      <c r="I461" s="195">
        <v>24</v>
      </c>
      <c r="J461" s="194" t="s">
        <v>812</v>
      </c>
      <c r="K461" s="285" t="s">
        <v>454</v>
      </c>
      <c r="L461" s="285">
        <v>1400</v>
      </c>
      <c r="M461" s="195">
        <v>1550</v>
      </c>
      <c r="N461" s="211" t="s">
        <v>162</v>
      </c>
      <c r="O461" s="211" t="s">
        <v>310</v>
      </c>
      <c r="P461" s="211" t="s">
        <v>14</v>
      </c>
      <c r="Q461" s="343" t="s">
        <v>15</v>
      </c>
      <c r="R461" s="222" t="s">
        <v>309</v>
      </c>
      <c r="T461" s="196"/>
      <c r="U461" s="436">
        <v>2700</v>
      </c>
      <c r="V461" s="436">
        <f t="shared" si="94"/>
        <v>2970</v>
      </c>
      <c r="W461" s="436">
        <f t="shared" si="95"/>
        <v>3860</v>
      </c>
      <c r="X461" s="436">
        <f t="shared" si="96"/>
        <v>4245</v>
      </c>
      <c r="Y461" s="186"/>
      <c r="Z461" s="186"/>
      <c r="AA461" s="186"/>
      <c r="AB461" s="338">
        <v>12040</v>
      </c>
    </row>
    <row r="462" spans="1:28" s="197" customFormat="1" ht="15">
      <c r="A462" s="194" t="s">
        <v>415</v>
      </c>
      <c r="B462" s="195" t="str">
        <f t="shared" si="106"/>
        <v>64</v>
      </c>
      <c r="C462" s="195">
        <f t="shared" si="107"/>
        <v>8960</v>
      </c>
      <c r="D462" s="195" t="s">
        <v>20</v>
      </c>
      <c r="E462" s="195">
        <v>0.95</v>
      </c>
      <c r="F462" s="285" t="s">
        <v>614</v>
      </c>
      <c r="G462" s="195">
        <v>67</v>
      </c>
      <c r="H462" s="194" t="s">
        <v>403</v>
      </c>
      <c r="I462" s="195">
        <v>168</v>
      </c>
      <c r="J462" s="194" t="s">
        <v>807</v>
      </c>
      <c r="K462" s="285" t="s">
        <v>445</v>
      </c>
      <c r="L462" s="285">
        <v>1700</v>
      </c>
      <c r="M462" s="195">
        <v>1850</v>
      </c>
      <c r="N462" s="211" t="s">
        <v>162</v>
      </c>
      <c r="O462" s="211" t="s">
        <v>310</v>
      </c>
      <c r="P462" s="211" t="s">
        <v>14</v>
      </c>
      <c r="Q462" s="343" t="s">
        <v>15</v>
      </c>
      <c r="R462" s="222" t="s">
        <v>309</v>
      </c>
      <c r="T462" s="196"/>
      <c r="U462" s="436">
        <v>3250</v>
      </c>
      <c r="V462" s="436">
        <f t="shared" si="94"/>
        <v>3575</v>
      </c>
      <c r="W462" s="436">
        <f t="shared" si="95"/>
        <v>4650</v>
      </c>
      <c r="X462" s="436">
        <f t="shared" si="96"/>
        <v>5115</v>
      </c>
      <c r="Y462" s="186"/>
      <c r="Z462" s="186"/>
      <c r="AA462" s="186"/>
      <c r="AB462" s="338">
        <v>12007</v>
      </c>
    </row>
    <row r="463" spans="1:28" s="197" customFormat="1" ht="15">
      <c r="A463" s="194" t="s">
        <v>416</v>
      </c>
      <c r="B463" s="195" t="str">
        <f t="shared" si="106"/>
        <v>64</v>
      </c>
      <c r="C463" s="195">
        <f t="shared" si="107"/>
        <v>8960</v>
      </c>
      <c r="D463" s="195" t="s">
        <v>20</v>
      </c>
      <c r="E463" s="195">
        <v>0.95</v>
      </c>
      <c r="F463" s="285" t="s">
        <v>614</v>
      </c>
      <c r="G463" s="195">
        <v>67</v>
      </c>
      <c r="H463" s="197" t="s">
        <v>403</v>
      </c>
      <c r="I463" s="195">
        <v>168</v>
      </c>
      <c r="J463" s="194" t="s">
        <v>808</v>
      </c>
      <c r="K463" s="285" t="s">
        <v>445</v>
      </c>
      <c r="L463" s="285">
        <v>1750</v>
      </c>
      <c r="M463" s="195">
        <v>1900</v>
      </c>
      <c r="N463" s="211" t="s">
        <v>162</v>
      </c>
      <c r="O463" s="211" t="s">
        <v>310</v>
      </c>
      <c r="P463" s="211" t="s">
        <v>14</v>
      </c>
      <c r="Q463" s="343" t="s">
        <v>15</v>
      </c>
      <c r="R463" s="222" t="s">
        <v>309</v>
      </c>
      <c r="T463" s="196"/>
      <c r="U463" s="436">
        <v>3250</v>
      </c>
      <c r="V463" s="436">
        <f t="shared" si="94"/>
        <v>3575</v>
      </c>
      <c r="W463" s="436">
        <f t="shared" si="95"/>
        <v>4650</v>
      </c>
      <c r="X463" s="436">
        <f t="shared" si="96"/>
        <v>5115</v>
      </c>
      <c r="Y463" s="186"/>
      <c r="Z463" s="186"/>
      <c r="AA463" s="186"/>
      <c r="AB463" s="338">
        <v>12008</v>
      </c>
    </row>
    <row r="464" spans="1:28" s="197" customFormat="1" ht="15">
      <c r="A464" s="197" t="s">
        <v>685</v>
      </c>
      <c r="B464" s="195" t="s">
        <v>677</v>
      </c>
      <c r="C464" s="195">
        <v>11060</v>
      </c>
      <c r="D464" s="195" t="s">
        <v>20</v>
      </c>
      <c r="E464" s="195">
        <v>0.95</v>
      </c>
      <c r="F464" s="285" t="s">
        <v>613</v>
      </c>
      <c r="G464" s="195">
        <v>67</v>
      </c>
      <c r="H464" s="197" t="s">
        <v>194</v>
      </c>
      <c r="I464" s="195">
        <v>36</v>
      </c>
      <c r="J464" s="194" t="s">
        <v>813</v>
      </c>
      <c r="K464" s="285" t="s">
        <v>445</v>
      </c>
      <c r="L464" s="285">
        <v>1900</v>
      </c>
      <c r="M464" s="195">
        <v>2100</v>
      </c>
      <c r="N464" s="211" t="s">
        <v>162</v>
      </c>
      <c r="O464" s="211" t="s">
        <v>310</v>
      </c>
      <c r="P464" s="211" t="s">
        <v>14</v>
      </c>
      <c r="Q464" s="343" t="s">
        <v>15</v>
      </c>
      <c r="R464" s="222" t="s">
        <v>309</v>
      </c>
      <c r="T464" s="196"/>
      <c r="U464" s="436">
        <v>3750</v>
      </c>
      <c r="V464" s="436">
        <f t="shared" si="94"/>
        <v>4125</v>
      </c>
      <c r="W464" s="436">
        <f t="shared" si="95"/>
        <v>5365</v>
      </c>
      <c r="X464" s="436">
        <f t="shared" si="96"/>
        <v>5900</v>
      </c>
      <c r="Y464" s="186"/>
      <c r="Z464" s="186"/>
      <c r="AA464" s="186"/>
      <c r="AB464" s="338">
        <v>12041</v>
      </c>
    </row>
    <row r="465" spans="1:29" s="197" customFormat="1" ht="15">
      <c r="A465" s="197" t="s">
        <v>686</v>
      </c>
      <c r="B465" s="195" t="s">
        <v>677</v>
      </c>
      <c r="C465" s="195">
        <v>11060</v>
      </c>
      <c r="D465" s="195" t="s">
        <v>20</v>
      </c>
      <c r="E465" s="195">
        <v>0.95</v>
      </c>
      <c r="F465" s="285" t="s">
        <v>613</v>
      </c>
      <c r="G465" s="195">
        <v>67</v>
      </c>
      <c r="H465" s="197" t="s">
        <v>194</v>
      </c>
      <c r="I465" s="195">
        <v>36</v>
      </c>
      <c r="J465" s="194" t="s">
        <v>814</v>
      </c>
      <c r="K465" s="285" t="s">
        <v>445</v>
      </c>
      <c r="L465" s="285">
        <v>1950</v>
      </c>
      <c r="M465" s="195">
        <v>2150</v>
      </c>
      <c r="N465" s="211" t="s">
        <v>162</v>
      </c>
      <c r="O465" s="211" t="s">
        <v>310</v>
      </c>
      <c r="P465" s="211" t="s">
        <v>14</v>
      </c>
      <c r="Q465" s="343" t="s">
        <v>15</v>
      </c>
      <c r="R465" s="222" t="s">
        <v>309</v>
      </c>
      <c r="T465" s="196"/>
      <c r="U465" s="436">
        <v>3750</v>
      </c>
      <c r="V465" s="436">
        <f t="shared" si="94"/>
        <v>4125</v>
      </c>
      <c r="W465" s="436">
        <f t="shared" si="95"/>
        <v>5365</v>
      </c>
      <c r="X465" s="436">
        <f t="shared" si="96"/>
        <v>5900</v>
      </c>
      <c r="Y465" s="186"/>
      <c r="Z465" s="186"/>
      <c r="AA465" s="186"/>
      <c r="AB465" s="338">
        <v>12042</v>
      </c>
    </row>
    <row r="466" spans="1:29" s="197" customFormat="1" ht="15">
      <c r="A466" s="197" t="s">
        <v>392</v>
      </c>
      <c r="B466" s="195" t="str">
        <f t="shared" si="106"/>
        <v>89</v>
      </c>
      <c r="C466" s="195">
        <f t="shared" si="107"/>
        <v>12460</v>
      </c>
      <c r="D466" s="195" t="s">
        <v>20</v>
      </c>
      <c r="E466" s="195">
        <v>0.95</v>
      </c>
      <c r="F466" s="285" t="s">
        <v>614</v>
      </c>
      <c r="G466" s="195">
        <v>67</v>
      </c>
      <c r="H466" s="194" t="s">
        <v>403</v>
      </c>
      <c r="I466" s="195">
        <v>252</v>
      </c>
      <c r="J466" s="194" t="s">
        <v>809</v>
      </c>
      <c r="K466" s="285" t="s">
        <v>494</v>
      </c>
      <c r="L466" s="285">
        <v>2350</v>
      </c>
      <c r="M466" s="195">
        <v>2550</v>
      </c>
      <c r="N466" s="211" t="s">
        <v>162</v>
      </c>
      <c r="O466" s="211" t="s">
        <v>310</v>
      </c>
      <c r="P466" s="211" t="s">
        <v>14</v>
      </c>
      <c r="Q466" s="343" t="s">
        <v>15</v>
      </c>
      <c r="R466" s="222" t="s">
        <v>309</v>
      </c>
      <c r="T466" s="196"/>
      <c r="U466" s="436">
        <v>4950</v>
      </c>
      <c r="V466" s="436">
        <f t="shared" si="94"/>
        <v>5445</v>
      </c>
      <c r="W466" s="436">
        <f t="shared" si="95"/>
        <v>7080</v>
      </c>
      <c r="X466" s="436">
        <f t="shared" si="96"/>
        <v>7790</v>
      </c>
      <c r="Y466" s="186"/>
      <c r="Z466" s="186"/>
      <c r="AA466" s="186"/>
      <c r="AB466" s="338">
        <v>12011</v>
      </c>
    </row>
    <row r="467" spans="1:29" s="197" customFormat="1" ht="15">
      <c r="A467" s="197" t="s">
        <v>394</v>
      </c>
      <c r="B467" s="195" t="str">
        <f t="shared" si="106"/>
        <v>89</v>
      </c>
      <c r="C467" s="195">
        <f t="shared" si="107"/>
        <v>12460</v>
      </c>
      <c r="D467" s="195" t="s">
        <v>20</v>
      </c>
      <c r="E467" s="195">
        <v>0.95</v>
      </c>
      <c r="F467" s="285" t="s">
        <v>614</v>
      </c>
      <c r="G467" s="195">
        <v>67</v>
      </c>
      <c r="H467" s="197" t="s">
        <v>403</v>
      </c>
      <c r="I467" s="195">
        <v>252</v>
      </c>
      <c r="J467" s="194" t="s">
        <v>810</v>
      </c>
      <c r="K467" s="285" t="s">
        <v>494</v>
      </c>
      <c r="L467" s="285">
        <v>2400</v>
      </c>
      <c r="M467" s="195">
        <v>2600</v>
      </c>
      <c r="N467" s="211" t="s">
        <v>162</v>
      </c>
      <c r="O467" s="211" t="s">
        <v>310</v>
      </c>
      <c r="P467" s="211" t="s">
        <v>14</v>
      </c>
      <c r="Q467" s="343" t="s">
        <v>15</v>
      </c>
      <c r="R467" s="222" t="s">
        <v>309</v>
      </c>
      <c r="T467" s="196"/>
      <c r="U467" s="436">
        <v>4950</v>
      </c>
      <c r="V467" s="436">
        <f t="shared" si="94"/>
        <v>5445</v>
      </c>
      <c r="W467" s="436">
        <f t="shared" si="95"/>
        <v>7080</v>
      </c>
      <c r="X467" s="436">
        <f t="shared" si="96"/>
        <v>7790</v>
      </c>
      <c r="Y467" s="186"/>
      <c r="Z467" s="186"/>
      <c r="AA467" s="186"/>
      <c r="AB467" s="338">
        <v>12012</v>
      </c>
    </row>
    <row r="468" spans="1:29" s="197" customFormat="1" ht="15">
      <c r="B468" s="195"/>
      <c r="C468" s="195"/>
      <c r="D468" s="195"/>
      <c r="E468" s="195"/>
      <c r="F468" s="195"/>
      <c r="G468" s="195"/>
      <c r="I468" s="195"/>
      <c r="J468" s="194"/>
      <c r="K468" s="285"/>
      <c r="L468" s="285"/>
      <c r="M468" s="195"/>
      <c r="N468" s="211"/>
      <c r="O468" s="222"/>
      <c r="P468" s="211"/>
      <c r="Q468" s="343"/>
      <c r="R468" s="222"/>
      <c r="T468" s="196"/>
      <c r="U468" s="436"/>
      <c r="V468" s="436"/>
      <c r="W468" s="436"/>
      <c r="X468" s="436"/>
      <c r="Y468" s="186"/>
      <c r="Z468" s="186"/>
      <c r="AA468" s="186"/>
      <c r="AB468" s="338"/>
    </row>
    <row r="469" spans="1:29" s="197" customFormat="1" ht="15">
      <c r="A469" s="197" t="s">
        <v>687</v>
      </c>
      <c r="B469" s="195" t="s">
        <v>672</v>
      </c>
      <c r="C469" s="195">
        <v>7560</v>
      </c>
      <c r="D469" s="195" t="s">
        <v>20</v>
      </c>
      <c r="E469" s="195">
        <v>0.95</v>
      </c>
      <c r="F469" s="285" t="s">
        <v>613</v>
      </c>
      <c r="G469" s="195">
        <v>67</v>
      </c>
      <c r="H469" s="197" t="s">
        <v>194</v>
      </c>
      <c r="I469" s="195">
        <v>24</v>
      </c>
      <c r="J469" s="194" t="s">
        <v>711</v>
      </c>
      <c r="K469" s="285" t="e">
        <v>#N/A</v>
      </c>
      <c r="L469" s="285" t="e">
        <v>#N/A</v>
      </c>
      <c r="M469" s="195" t="e">
        <v>#N/A</v>
      </c>
      <c r="N469" s="211" t="s">
        <v>162</v>
      </c>
      <c r="O469" s="211" t="s">
        <v>310</v>
      </c>
      <c r="P469" s="211" t="s">
        <v>14</v>
      </c>
      <c r="Q469" s="343" t="s">
        <v>15</v>
      </c>
      <c r="R469" s="222" t="s">
        <v>309</v>
      </c>
      <c r="T469" s="196"/>
      <c r="U469" s="436">
        <v>3100</v>
      </c>
      <c r="V469" s="436">
        <f t="shared" si="94"/>
        <v>3410</v>
      </c>
      <c r="W469" s="436">
        <f t="shared" si="95"/>
        <v>4435</v>
      </c>
      <c r="X469" s="436">
        <f t="shared" si="96"/>
        <v>4880</v>
      </c>
      <c r="Y469" s="186"/>
      <c r="Z469" s="186"/>
      <c r="AA469" s="186"/>
      <c r="AB469" s="338">
        <v>12043</v>
      </c>
    </row>
    <row r="470" spans="1:29" s="197" customFormat="1" ht="15">
      <c r="A470" s="197" t="s">
        <v>688</v>
      </c>
      <c r="B470" s="195" t="s">
        <v>672</v>
      </c>
      <c r="C470" s="195">
        <v>7560</v>
      </c>
      <c r="D470" s="195" t="s">
        <v>20</v>
      </c>
      <c r="E470" s="195">
        <v>0.95</v>
      </c>
      <c r="F470" s="285" t="s">
        <v>613</v>
      </c>
      <c r="G470" s="195">
        <v>67</v>
      </c>
      <c r="H470" s="197" t="s">
        <v>194</v>
      </c>
      <c r="I470" s="195">
        <v>24</v>
      </c>
      <c r="J470" s="194" t="s">
        <v>712</v>
      </c>
      <c r="K470" s="285" t="e">
        <v>#N/A</v>
      </c>
      <c r="L470" s="285" t="e">
        <v>#N/A</v>
      </c>
      <c r="M470" s="195" t="e">
        <v>#N/A</v>
      </c>
      <c r="N470" s="211" t="s">
        <v>162</v>
      </c>
      <c r="O470" s="211" t="s">
        <v>310</v>
      </c>
      <c r="P470" s="211" t="s">
        <v>14</v>
      </c>
      <c r="Q470" s="343" t="s">
        <v>15</v>
      </c>
      <c r="R470" s="222" t="s">
        <v>309</v>
      </c>
      <c r="T470" s="196"/>
      <c r="U470" s="436">
        <v>3100</v>
      </c>
      <c r="V470" s="436">
        <f t="shared" si="94"/>
        <v>3410</v>
      </c>
      <c r="W470" s="436">
        <f t="shared" si="95"/>
        <v>4435</v>
      </c>
      <c r="X470" s="436">
        <f t="shared" si="96"/>
        <v>4880</v>
      </c>
      <c r="Y470" s="186"/>
      <c r="Z470" s="186"/>
      <c r="AA470" s="186"/>
      <c r="AB470" s="338">
        <v>12044</v>
      </c>
    </row>
    <row r="471" spans="1:29" s="197" customFormat="1" ht="15">
      <c r="A471" s="197" t="s">
        <v>395</v>
      </c>
      <c r="B471" s="195" t="str">
        <f>LEFT(RIGHT(A471,12),2)</f>
        <v>64</v>
      </c>
      <c r="C471" s="195">
        <f t="shared" si="107"/>
        <v>8960</v>
      </c>
      <c r="D471" s="195" t="s">
        <v>20</v>
      </c>
      <c r="E471" s="195">
        <v>0.95</v>
      </c>
      <c r="F471" s="285" t="s">
        <v>614</v>
      </c>
      <c r="G471" s="195">
        <v>67</v>
      </c>
      <c r="H471" s="197" t="s">
        <v>403</v>
      </c>
      <c r="I471" s="195">
        <v>168</v>
      </c>
      <c r="J471" s="194" t="s">
        <v>715</v>
      </c>
      <c r="K471" s="285" t="e">
        <v>#N/A</v>
      </c>
      <c r="L471" s="285" t="e">
        <v>#N/A</v>
      </c>
      <c r="M471" s="195" t="e">
        <v>#N/A</v>
      </c>
      <c r="N471" s="211" t="s">
        <v>162</v>
      </c>
      <c r="O471" s="211" t="s">
        <v>310</v>
      </c>
      <c r="P471" s="211" t="s">
        <v>14</v>
      </c>
      <c r="Q471" s="343" t="s">
        <v>15</v>
      </c>
      <c r="R471" s="222" t="s">
        <v>309</v>
      </c>
      <c r="T471" s="196"/>
      <c r="U471" s="436">
        <v>4400</v>
      </c>
      <c r="V471" s="436">
        <f t="shared" si="94"/>
        <v>4840</v>
      </c>
      <c r="W471" s="436">
        <f t="shared" si="95"/>
        <v>6290</v>
      </c>
      <c r="X471" s="436">
        <f t="shared" si="96"/>
        <v>6920</v>
      </c>
      <c r="Y471" s="186"/>
      <c r="Z471" s="186"/>
      <c r="AA471" s="186"/>
      <c r="AB471" s="338">
        <v>12015</v>
      </c>
    </row>
    <row r="472" spans="1:29" s="197" customFormat="1" ht="15">
      <c r="A472" s="197" t="s">
        <v>397</v>
      </c>
      <c r="B472" s="195" t="str">
        <f>LEFT(RIGHT(A472,12),2)</f>
        <v>64</v>
      </c>
      <c r="C472" s="195">
        <f t="shared" si="107"/>
        <v>8960</v>
      </c>
      <c r="D472" s="195" t="s">
        <v>20</v>
      </c>
      <c r="E472" s="195">
        <v>0.95</v>
      </c>
      <c r="F472" s="285" t="s">
        <v>614</v>
      </c>
      <c r="G472" s="195">
        <v>67</v>
      </c>
      <c r="H472" s="197" t="s">
        <v>403</v>
      </c>
      <c r="I472" s="195">
        <v>168</v>
      </c>
      <c r="J472" s="194" t="s">
        <v>716</v>
      </c>
      <c r="K472" s="285" t="e">
        <v>#N/A</v>
      </c>
      <c r="L472" s="285" t="e">
        <v>#N/A</v>
      </c>
      <c r="M472" s="195" t="e">
        <v>#N/A</v>
      </c>
      <c r="N472" s="211" t="s">
        <v>162</v>
      </c>
      <c r="O472" s="211" t="s">
        <v>310</v>
      </c>
      <c r="P472" s="211" t="s">
        <v>14</v>
      </c>
      <c r="Q472" s="343" t="s">
        <v>15</v>
      </c>
      <c r="R472" s="222" t="s">
        <v>309</v>
      </c>
      <c r="T472" s="196"/>
      <c r="U472" s="436">
        <v>4400</v>
      </c>
      <c r="V472" s="436">
        <f t="shared" si="94"/>
        <v>4840</v>
      </c>
      <c r="W472" s="436">
        <f t="shared" si="95"/>
        <v>6290</v>
      </c>
      <c r="X472" s="436">
        <f t="shared" si="96"/>
        <v>6920</v>
      </c>
      <c r="Y472" s="186"/>
      <c r="Z472" s="186"/>
      <c r="AA472" s="186"/>
      <c r="AB472" s="338">
        <v>12016</v>
      </c>
    </row>
    <row r="473" spans="1:29" s="197" customFormat="1" ht="15">
      <c r="A473" s="197" t="s">
        <v>689</v>
      </c>
      <c r="B473" s="195" t="s">
        <v>673</v>
      </c>
      <c r="C473" s="195">
        <v>14840</v>
      </c>
      <c r="D473" s="195" t="s">
        <v>20</v>
      </c>
      <c r="E473" s="195">
        <v>0.95</v>
      </c>
      <c r="F473" s="285" t="s">
        <v>613</v>
      </c>
      <c r="G473" s="195">
        <v>67</v>
      </c>
      <c r="H473" s="197" t="s">
        <v>194</v>
      </c>
      <c r="I473" s="195">
        <v>48</v>
      </c>
      <c r="J473" s="194" t="s">
        <v>819</v>
      </c>
      <c r="K473" s="285" t="e">
        <v>#N/A</v>
      </c>
      <c r="L473" s="285" t="e">
        <v>#N/A</v>
      </c>
      <c r="M473" s="195" t="e">
        <v>#N/A</v>
      </c>
      <c r="N473" s="211" t="s">
        <v>162</v>
      </c>
      <c r="O473" s="211" t="s">
        <v>310</v>
      </c>
      <c r="P473" s="211" t="s">
        <v>14</v>
      </c>
      <c r="Q473" s="343" t="s">
        <v>15</v>
      </c>
      <c r="R473" s="222" t="s">
        <v>309</v>
      </c>
      <c r="T473" s="196"/>
      <c r="U473" s="436">
        <v>5400</v>
      </c>
      <c r="V473" s="436">
        <f t="shared" si="94"/>
        <v>5940</v>
      </c>
      <c r="W473" s="436">
        <f t="shared" si="95"/>
        <v>7720</v>
      </c>
      <c r="X473" s="436">
        <f t="shared" si="96"/>
        <v>8490</v>
      </c>
      <c r="Y473" s="186"/>
      <c r="Z473" s="186"/>
      <c r="AA473" s="186"/>
      <c r="AB473" s="338">
        <v>12045</v>
      </c>
    </row>
    <row r="474" spans="1:29" s="197" customFormat="1" ht="15">
      <c r="A474" s="197" t="s">
        <v>690</v>
      </c>
      <c r="B474" s="195" t="s">
        <v>673</v>
      </c>
      <c r="C474" s="195">
        <v>14840</v>
      </c>
      <c r="D474" s="195" t="s">
        <v>20</v>
      </c>
      <c r="E474" s="195">
        <v>0.95</v>
      </c>
      <c r="F474" s="285" t="s">
        <v>613</v>
      </c>
      <c r="G474" s="195">
        <v>67</v>
      </c>
      <c r="H474" s="197" t="s">
        <v>194</v>
      </c>
      <c r="I474" s="195">
        <v>48</v>
      </c>
      <c r="J474" s="194" t="s">
        <v>789</v>
      </c>
      <c r="K474" s="285" t="e">
        <v>#N/A</v>
      </c>
      <c r="L474" s="285" t="e">
        <v>#N/A</v>
      </c>
      <c r="M474" s="195" t="e">
        <v>#N/A</v>
      </c>
      <c r="N474" s="211" t="s">
        <v>162</v>
      </c>
      <c r="O474" s="211" t="s">
        <v>310</v>
      </c>
      <c r="P474" s="211" t="s">
        <v>14</v>
      </c>
      <c r="Q474" s="343" t="s">
        <v>15</v>
      </c>
      <c r="R474" s="222" t="s">
        <v>309</v>
      </c>
      <c r="T474" s="196"/>
      <c r="U474" s="436">
        <v>5400</v>
      </c>
      <c r="V474" s="436">
        <f t="shared" si="94"/>
        <v>5940</v>
      </c>
      <c r="W474" s="436">
        <f t="shared" si="95"/>
        <v>7720</v>
      </c>
      <c r="X474" s="436">
        <f t="shared" si="96"/>
        <v>8490</v>
      </c>
      <c r="Y474" s="186"/>
      <c r="Z474" s="186"/>
      <c r="AA474" s="186"/>
      <c r="AB474" s="338">
        <v>12046</v>
      </c>
    </row>
    <row r="475" spans="1:29" s="197" customFormat="1" ht="15">
      <c r="A475" s="194" t="s">
        <v>417</v>
      </c>
      <c r="B475" s="195" t="str">
        <f t="shared" ref="B475:B480" si="108">LEFT(RIGHT(A475,13),3)</f>
        <v>128</v>
      </c>
      <c r="C475" s="195">
        <f t="shared" si="107"/>
        <v>17920</v>
      </c>
      <c r="D475" s="195" t="s">
        <v>20</v>
      </c>
      <c r="E475" s="195">
        <v>0.95</v>
      </c>
      <c r="F475" s="285" t="s">
        <v>614</v>
      </c>
      <c r="G475" s="195">
        <v>67</v>
      </c>
      <c r="H475" s="197" t="s">
        <v>403</v>
      </c>
      <c r="I475" s="195">
        <v>336</v>
      </c>
      <c r="J475" s="194" t="s">
        <v>815</v>
      </c>
      <c r="K475" s="285" t="e">
        <v>#N/A</v>
      </c>
      <c r="L475" s="285" t="e">
        <v>#N/A</v>
      </c>
      <c r="M475" s="195" t="e">
        <v>#N/A</v>
      </c>
      <c r="N475" s="211" t="s">
        <v>162</v>
      </c>
      <c r="O475" s="211" t="s">
        <v>310</v>
      </c>
      <c r="P475" s="211" t="s">
        <v>14</v>
      </c>
      <c r="Q475" s="343" t="s">
        <v>15</v>
      </c>
      <c r="R475" s="222" t="s">
        <v>309</v>
      </c>
      <c r="T475" s="196"/>
      <c r="U475" s="436">
        <v>6500</v>
      </c>
      <c r="V475" s="436">
        <f t="shared" si="94"/>
        <v>7150</v>
      </c>
      <c r="W475" s="436">
        <f t="shared" si="95"/>
        <v>9295</v>
      </c>
      <c r="X475" s="436">
        <f t="shared" si="96"/>
        <v>10225</v>
      </c>
      <c r="Y475" s="186"/>
      <c r="Z475" s="186"/>
      <c r="AA475" s="186"/>
      <c r="AB475" s="338">
        <v>12019</v>
      </c>
    </row>
    <row r="476" spans="1:29" s="197" customFormat="1" ht="15">
      <c r="A476" s="194" t="s">
        <v>418</v>
      </c>
      <c r="B476" s="195" t="str">
        <f t="shared" si="108"/>
        <v>128</v>
      </c>
      <c r="C476" s="195">
        <f t="shared" si="107"/>
        <v>17920</v>
      </c>
      <c r="D476" s="195" t="s">
        <v>20</v>
      </c>
      <c r="E476" s="195">
        <v>0.95</v>
      </c>
      <c r="F476" s="285" t="s">
        <v>614</v>
      </c>
      <c r="G476" s="195">
        <v>67</v>
      </c>
      <c r="H476" s="197" t="s">
        <v>403</v>
      </c>
      <c r="I476" s="195">
        <v>336</v>
      </c>
      <c r="J476" s="194" t="s">
        <v>816</v>
      </c>
      <c r="K476" s="285" t="e">
        <v>#N/A</v>
      </c>
      <c r="L476" s="285" t="e">
        <v>#N/A</v>
      </c>
      <c r="M476" s="195" t="e">
        <v>#N/A</v>
      </c>
      <c r="N476" s="211" t="s">
        <v>162</v>
      </c>
      <c r="O476" s="211" t="s">
        <v>310</v>
      </c>
      <c r="P476" s="211" t="s">
        <v>14</v>
      </c>
      <c r="Q476" s="343" t="s">
        <v>15</v>
      </c>
      <c r="R476" s="222" t="s">
        <v>309</v>
      </c>
      <c r="T476" s="196"/>
      <c r="U476" s="436">
        <v>6500</v>
      </c>
      <c r="V476" s="436">
        <f t="shared" si="94"/>
        <v>7150</v>
      </c>
      <c r="W476" s="436">
        <f t="shared" si="95"/>
        <v>9295</v>
      </c>
      <c r="X476" s="436">
        <f t="shared" si="96"/>
        <v>10225</v>
      </c>
      <c r="Y476" s="186"/>
      <c r="Z476" s="186"/>
      <c r="AA476" s="186"/>
      <c r="AB476" s="338">
        <v>12020</v>
      </c>
    </row>
    <row r="477" spans="1:29" s="147" customFormat="1" ht="15">
      <c r="A477" s="197" t="s">
        <v>691</v>
      </c>
      <c r="B477" s="195" t="s">
        <v>674</v>
      </c>
      <c r="C477" s="195">
        <v>22120</v>
      </c>
      <c r="D477" s="195" t="s">
        <v>20</v>
      </c>
      <c r="E477" s="195">
        <v>0.95</v>
      </c>
      <c r="F477" s="285" t="s">
        <v>613</v>
      </c>
      <c r="G477" s="195">
        <v>67</v>
      </c>
      <c r="H477" s="197" t="s">
        <v>194</v>
      </c>
      <c r="I477" s="195">
        <v>72</v>
      </c>
      <c r="J477" s="194" t="s">
        <v>820</v>
      </c>
      <c r="K477" s="285" t="e">
        <v>#N/A</v>
      </c>
      <c r="L477" s="285" t="e">
        <v>#N/A</v>
      </c>
      <c r="M477" s="195" t="e">
        <v>#N/A</v>
      </c>
      <c r="N477" s="211" t="s">
        <v>162</v>
      </c>
      <c r="O477" s="211" t="s">
        <v>310</v>
      </c>
      <c r="P477" s="211" t="s">
        <v>14</v>
      </c>
      <c r="Q477" s="343" t="s">
        <v>15</v>
      </c>
      <c r="R477" s="222" t="s">
        <v>309</v>
      </c>
      <c r="S477" s="197"/>
      <c r="T477" s="196"/>
      <c r="U477" s="436">
        <v>7500</v>
      </c>
      <c r="V477" s="436">
        <f t="shared" si="94"/>
        <v>8250</v>
      </c>
      <c r="W477" s="436">
        <f t="shared" si="95"/>
        <v>10725</v>
      </c>
      <c r="X477" s="436">
        <f t="shared" si="96"/>
        <v>11800</v>
      </c>
      <c r="Y477" s="186"/>
      <c r="Z477" s="186"/>
      <c r="AA477" s="186"/>
      <c r="AB477" s="338">
        <v>12047</v>
      </c>
      <c r="AC477" s="197"/>
    </row>
    <row r="478" spans="1:29" s="147" customFormat="1" ht="15">
      <c r="A478" s="197" t="s">
        <v>692</v>
      </c>
      <c r="B478" s="195" t="s">
        <v>674</v>
      </c>
      <c r="C478" s="195">
        <v>22120</v>
      </c>
      <c r="D478" s="195" t="s">
        <v>20</v>
      </c>
      <c r="E478" s="195">
        <v>0.95</v>
      </c>
      <c r="F478" s="285" t="s">
        <v>613</v>
      </c>
      <c r="G478" s="195">
        <v>67</v>
      </c>
      <c r="H478" s="197" t="s">
        <v>194</v>
      </c>
      <c r="I478" s="195">
        <v>72</v>
      </c>
      <c r="J478" s="194" t="s">
        <v>791</v>
      </c>
      <c r="K478" s="285" t="s">
        <v>435</v>
      </c>
      <c r="L478" s="285">
        <v>3500</v>
      </c>
      <c r="M478" s="195">
        <v>3800</v>
      </c>
      <c r="N478" s="211" t="s">
        <v>162</v>
      </c>
      <c r="O478" s="211" t="s">
        <v>310</v>
      </c>
      <c r="P478" s="211" t="s">
        <v>14</v>
      </c>
      <c r="Q478" s="343" t="s">
        <v>15</v>
      </c>
      <c r="R478" s="222" t="s">
        <v>309</v>
      </c>
      <c r="S478" s="197"/>
      <c r="T478" s="196"/>
      <c r="U478" s="436">
        <v>7500</v>
      </c>
      <c r="V478" s="436">
        <f t="shared" si="94"/>
        <v>8250</v>
      </c>
      <c r="W478" s="436">
        <f t="shared" si="95"/>
        <v>10725</v>
      </c>
      <c r="X478" s="436">
        <f t="shared" si="96"/>
        <v>11800</v>
      </c>
      <c r="Y478" s="186"/>
      <c r="Z478" s="186"/>
      <c r="AA478" s="186"/>
      <c r="AB478" s="338">
        <v>12048</v>
      </c>
      <c r="AC478" s="197"/>
    </row>
    <row r="479" spans="1:29" s="147" customFormat="1" ht="15">
      <c r="A479" s="197" t="s">
        <v>396</v>
      </c>
      <c r="B479" s="195" t="str">
        <f t="shared" si="108"/>
        <v>178</v>
      </c>
      <c r="C479" s="195">
        <f t="shared" si="107"/>
        <v>24920</v>
      </c>
      <c r="D479" s="195" t="s">
        <v>20</v>
      </c>
      <c r="E479" s="195">
        <v>0.95</v>
      </c>
      <c r="F479" s="285" t="s">
        <v>614</v>
      </c>
      <c r="G479" s="195">
        <v>67</v>
      </c>
      <c r="H479" s="197" t="s">
        <v>403</v>
      </c>
      <c r="I479" s="195">
        <v>504</v>
      </c>
      <c r="J479" s="194" t="s">
        <v>817</v>
      </c>
      <c r="K479" s="285" t="e">
        <v>#N/A</v>
      </c>
      <c r="L479" s="285" t="e">
        <v>#N/A</v>
      </c>
      <c r="M479" s="195" t="e">
        <v>#N/A</v>
      </c>
      <c r="N479" s="211" t="s">
        <v>162</v>
      </c>
      <c r="O479" s="211" t="s">
        <v>310</v>
      </c>
      <c r="P479" s="211" t="s">
        <v>14</v>
      </c>
      <c r="Q479" s="343" t="s">
        <v>15</v>
      </c>
      <c r="R479" s="222" t="s">
        <v>309</v>
      </c>
      <c r="S479" s="197"/>
      <c r="T479" s="196"/>
      <c r="U479" s="436">
        <v>9900</v>
      </c>
      <c r="V479" s="436">
        <f t="shared" si="94"/>
        <v>10890</v>
      </c>
      <c r="W479" s="436">
        <f t="shared" si="95"/>
        <v>14155</v>
      </c>
      <c r="X479" s="436">
        <f t="shared" si="96"/>
        <v>15570</v>
      </c>
      <c r="Y479" s="186"/>
      <c r="Z479" s="186"/>
      <c r="AA479" s="186"/>
      <c r="AB479" s="338">
        <v>12023</v>
      </c>
      <c r="AC479" s="197"/>
    </row>
    <row r="480" spans="1:29" s="147" customFormat="1" ht="15">
      <c r="A480" s="197" t="s">
        <v>398</v>
      </c>
      <c r="B480" s="195" t="str">
        <f t="shared" si="108"/>
        <v>178</v>
      </c>
      <c r="C480" s="195">
        <f t="shared" si="107"/>
        <v>24920</v>
      </c>
      <c r="D480" s="195" t="s">
        <v>20</v>
      </c>
      <c r="E480" s="195">
        <v>0.95</v>
      </c>
      <c r="F480" s="285" t="s">
        <v>614</v>
      </c>
      <c r="G480" s="195">
        <v>67</v>
      </c>
      <c r="H480" s="197" t="s">
        <v>403</v>
      </c>
      <c r="I480" s="195">
        <v>504</v>
      </c>
      <c r="J480" s="194" t="s">
        <v>818</v>
      </c>
      <c r="K480" s="285" t="e">
        <v>#N/A</v>
      </c>
      <c r="L480" s="285" t="e">
        <v>#N/A</v>
      </c>
      <c r="M480" s="195" t="e">
        <v>#N/A</v>
      </c>
      <c r="N480" s="211" t="s">
        <v>162</v>
      </c>
      <c r="O480" s="211" t="s">
        <v>310</v>
      </c>
      <c r="P480" s="211" t="s">
        <v>14</v>
      </c>
      <c r="Q480" s="343" t="s">
        <v>15</v>
      </c>
      <c r="R480" s="222" t="s">
        <v>309</v>
      </c>
      <c r="S480" s="197"/>
      <c r="T480" s="196"/>
      <c r="U480" s="436">
        <v>9900</v>
      </c>
      <c r="V480" s="436">
        <f t="shared" ref="V480:V503" si="109">ROUND(((U480*1.1)/5),0)*5</f>
        <v>10890</v>
      </c>
      <c r="W480" s="436">
        <f t="shared" ref="W480:W503" si="110">ROUND(((V480*1.3)/5),0)*5</f>
        <v>14155</v>
      </c>
      <c r="X480" s="436">
        <f t="shared" ref="X480:X503" si="111">ROUND(((W480*1.1)/5),0)*5</f>
        <v>15570</v>
      </c>
      <c r="Y480" s="186"/>
      <c r="Z480" s="186"/>
      <c r="AA480" s="186"/>
      <c r="AB480" s="338">
        <v>12024</v>
      </c>
      <c r="AC480" s="197"/>
    </row>
    <row r="481" spans="1:30" s="147" customFormat="1" ht="15">
      <c r="A481" s="197"/>
      <c r="B481" s="195"/>
      <c r="C481" s="195"/>
      <c r="D481" s="195"/>
      <c r="E481" s="195"/>
      <c r="F481" s="195"/>
      <c r="G481" s="195"/>
      <c r="H481" s="197"/>
      <c r="I481" s="195"/>
      <c r="J481" s="194"/>
      <c r="K481" s="285"/>
      <c r="L481" s="285"/>
      <c r="M481" s="195"/>
      <c r="N481" s="211"/>
      <c r="O481" s="222"/>
      <c r="P481" s="211"/>
      <c r="Q481" s="343"/>
      <c r="R481" s="222"/>
      <c r="S481" s="197"/>
      <c r="T481" s="196"/>
      <c r="U481" s="436"/>
      <c r="V481" s="436"/>
      <c r="W481" s="436"/>
      <c r="X481" s="436"/>
      <c r="Y481" s="186"/>
      <c r="Z481" s="186"/>
      <c r="AA481" s="186"/>
      <c r="AB481" s="338"/>
      <c r="AC481" s="197"/>
    </row>
    <row r="482" spans="1:30" s="147" customFormat="1" ht="15">
      <c r="A482" s="197" t="s">
        <v>693</v>
      </c>
      <c r="B482" s="195" t="s">
        <v>678</v>
      </c>
      <c r="C482" s="195">
        <v>11340</v>
      </c>
      <c r="D482" s="195" t="s">
        <v>20</v>
      </c>
      <c r="E482" s="195">
        <v>0.95</v>
      </c>
      <c r="F482" s="285" t="s">
        <v>613</v>
      </c>
      <c r="G482" s="195">
        <v>67</v>
      </c>
      <c r="H482" s="197" t="s">
        <v>194</v>
      </c>
      <c r="I482" s="195">
        <v>36</v>
      </c>
      <c r="J482" s="194" t="s">
        <v>735</v>
      </c>
      <c r="K482" s="285" t="e">
        <v>#N/A</v>
      </c>
      <c r="L482" s="285" t="e">
        <v>#N/A</v>
      </c>
      <c r="M482" s="195" t="e">
        <v>#N/A</v>
      </c>
      <c r="N482" s="211" t="s">
        <v>162</v>
      </c>
      <c r="O482" s="211" t="s">
        <v>310</v>
      </c>
      <c r="P482" s="211" t="s">
        <v>14</v>
      </c>
      <c r="Q482" s="343" t="s">
        <v>15</v>
      </c>
      <c r="R482" s="222" t="s">
        <v>309</v>
      </c>
      <c r="S482" s="197"/>
      <c r="T482" s="196"/>
      <c r="U482" s="436">
        <v>4650</v>
      </c>
      <c r="V482" s="436">
        <f t="shared" ref="V482:V483" si="112">ROUND(((U482*1.1)/5),0)*5</f>
        <v>5115</v>
      </c>
      <c r="W482" s="436">
        <f t="shared" ref="W482:W483" si="113">ROUND(((V482*1.3)/5),0)*5</f>
        <v>6650</v>
      </c>
      <c r="X482" s="436">
        <f t="shared" ref="X482:X483" si="114">ROUND(((W482*1.1)/5),0)*5</f>
        <v>7315</v>
      </c>
      <c r="Y482" s="186"/>
      <c r="Z482" s="186"/>
      <c r="AA482" s="186"/>
      <c r="AB482" s="338">
        <v>12049</v>
      </c>
      <c r="AC482" s="197"/>
    </row>
    <row r="483" spans="1:30" s="147" customFormat="1" ht="15">
      <c r="A483" s="197" t="s">
        <v>694</v>
      </c>
      <c r="B483" s="195" t="s">
        <v>678</v>
      </c>
      <c r="C483" s="195">
        <v>11340</v>
      </c>
      <c r="D483" s="195" t="s">
        <v>20</v>
      </c>
      <c r="E483" s="195">
        <v>0.95</v>
      </c>
      <c r="F483" s="285" t="s">
        <v>613</v>
      </c>
      <c r="G483" s="195">
        <v>67</v>
      </c>
      <c r="H483" s="197" t="s">
        <v>194</v>
      </c>
      <c r="I483" s="195">
        <v>36</v>
      </c>
      <c r="J483" s="194" t="s">
        <v>736</v>
      </c>
      <c r="K483" s="285" t="e">
        <v>#N/A</v>
      </c>
      <c r="L483" s="285" t="e">
        <v>#N/A</v>
      </c>
      <c r="M483" s="195" t="e">
        <v>#N/A</v>
      </c>
      <c r="N483" s="211" t="s">
        <v>162</v>
      </c>
      <c r="O483" s="211" t="s">
        <v>310</v>
      </c>
      <c r="P483" s="211" t="s">
        <v>14</v>
      </c>
      <c r="Q483" s="343" t="s">
        <v>15</v>
      </c>
      <c r="R483" s="222" t="s">
        <v>309</v>
      </c>
      <c r="S483" s="197"/>
      <c r="T483" s="196"/>
      <c r="U483" s="436">
        <v>4650</v>
      </c>
      <c r="V483" s="436">
        <f t="shared" si="112"/>
        <v>5115</v>
      </c>
      <c r="W483" s="436">
        <f t="shared" si="113"/>
        <v>6650</v>
      </c>
      <c r="X483" s="436">
        <f t="shared" si="114"/>
        <v>7315</v>
      </c>
      <c r="Y483" s="186"/>
      <c r="Z483" s="186"/>
      <c r="AA483" s="186"/>
      <c r="AB483" s="338">
        <v>12050</v>
      </c>
      <c r="AC483" s="197"/>
    </row>
    <row r="484" spans="1:30" s="147" customFormat="1" ht="15">
      <c r="A484" s="197" t="s">
        <v>399</v>
      </c>
      <c r="B484" s="195" t="str">
        <f>LEFT(RIGHT(A484,12),2)</f>
        <v>96</v>
      </c>
      <c r="C484" s="195">
        <f t="shared" si="107"/>
        <v>13440</v>
      </c>
      <c r="D484" s="195" t="s">
        <v>20</v>
      </c>
      <c r="E484" s="195">
        <v>0.95</v>
      </c>
      <c r="F484" s="285" t="s">
        <v>614</v>
      </c>
      <c r="G484" s="195">
        <v>67</v>
      </c>
      <c r="H484" s="197" t="s">
        <v>403</v>
      </c>
      <c r="I484" s="195">
        <v>252</v>
      </c>
      <c r="J484" s="194" t="s">
        <v>821</v>
      </c>
      <c r="K484" s="285" t="e">
        <v>#N/A</v>
      </c>
      <c r="L484" s="285" t="e">
        <v>#N/A</v>
      </c>
      <c r="M484" s="195" t="e">
        <v>#N/A</v>
      </c>
      <c r="N484" s="211" t="s">
        <v>162</v>
      </c>
      <c r="O484" s="211" t="s">
        <v>310</v>
      </c>
      <c r="P484" s="211" t="s">
        <v>14</v>
      </c>
      <c r="Q484" s="343" t="s">
        <v>15</v>
      </c>
      <c r="R484" s="222" t="s">
        <v>309</v>
      </c>
      <c r="S484" s="197"/>
      <c r="T484" s="196"/>
      <c r="U484" s="436">
        <v>6600</v>
      </c>
      <c r="V484" s="436">
        <f t="shared" si="109"/>
        <v>7260</v>
      </c>
      <c r="W484" s="436">
        <f t="shared" si="110"/>
        <v>9440</v>
      </c>
      <c r="X484" s="436">
        <f t="shared" si="111"/>
        <v>10385</v>
      </c>
      <c r="Y484" s="186"/>
      <c r="Z484" s="186"/>
      <c r="AA484" s="186"/>
      <c r="AB484" s="338">
        <v>12027</v>
      </c>
      <c r="AC484" s="197"/>
    </row>
    <row r="485" spans="1:30" s="147" customFormat="1" ht="15">
      <c r="A485" s="197" t="s">
        <v>401</v>
      </c>
      <c r="B485" s="195" t="str">
        <f>LEFT(RIGHT(A485,12),2)</f>
        <v>96</v>
      </c>
      <c r="C485" s="195">
        <f t="shared" si="107"/>
        <v>13440</v>
      </c>
      <c r="D485" s="195" t="s">
        <v>20</v>
      </c>
      <c r="E485" s="195">
        <v>0.95</v>
      </c>
      <c r="F485" s="285" t="s">
        <v>614</v>
      </c>
      <c r="G485" s="195">
        <v>67</v>
      </c>
      <c r="H485" s="197" t="s">
        <v>403</v>
      </c>
      <c r="I485" s="195">
        <v>252</v>
      </c>
      <c r="J485" s="194" t="s">
        <v>822</v>
      </c>
      <c r="K485" s="285" t="e">
        <v>#N/A</v>
      </c>
      <c r="L485" s="285" t="e">
        <v>#N/A</v>
      </c>
      <c r="M485" s="195" t="e">
        <v>#N/A</v>
      </c>
      <c r="N485" s="211" t="s">
        <v>162</v>
      </c>
      <c r="O485" s="211" t="s">
        <v>310</v>
      </c>
      <c r="P485" s="211" t="s">
        <v>14</v>
      </c>
      <c r="Q485" s="343" t="s">
        <v>15</v>
      </c>
      <c r="R485" s="222" t="s">
        <v>309</v>
      </c>
      <c r="S485" s="197"/>
      <c r="T485" s="196"/>
      <c r="U485" s="436">
        <v>6600</v>
      </c>
      <c r="V485" s="436">
        <f t="shared" si="109"/>
        <v>7260</v>
      </c>
      <c r="W485" s="436">
        <f t="shared" si="110"/>
        <v>9440</v>
      </c>
      <c r="X485" s="436">
        <f t="shared" si="111"/>
        <v>10385</v>
      </c>
      <c r="Y485" s="186"/>
      <c r="Z485" s="186"/>
      <c r="AA485" s="186"/>
      <c r="AB485" s="338">
        <v>12028</v>
      </c>
      <c r="AC485" s="197"/>
    </row>
    <row r="486" spans="1:30" s="154" customFormat="1" ht="15">
      <c r="A486" s="197" t="s">
        <v>695</v>
      </c>
      <c r="B486" s="195" t="s">
        <v>679</v>
      </c>
      <c r="C486" s="195">
        <v>22260</v>
      </c>
      <c r="D486" s="195" t="s">
        <v>20</v>
      </c>
      <c r="E486" s="195">
        <v>0.95</v>
      </c>
      <c r="F486" s="285" t="s">
        <v>613</v>
      </c>
      <c r="G486" s="195">
        <v>67</v>
      </c>
      <c r="H486" s="197" t="s">
        <v>194</v>
      </c>
      <c r="I486" s="195">
        <v>72</v>
      </c>
      <c r="J486" s="194" t="s">
        <v>827</v>
      </c>
      <c r="K486" s="285" t="e">
        <v>#N/A</v>
      </c>
      <c r="L486" s="285" t="e">
        <v>#N/A</v>
      </c>
      <c r="M486" s="195" t="e">
        <v>#N/A</v>
      </c>
      <c r="N486" s="211" t="s">
        <v>162</v>
      </c>
      <c r="O486" s="211" t="s">
        <v>310</v>
      </c>
      <c r="P486" s="211" t="s">
        <v>14</v>
      </c>
      <c r="Q486" s="343" t="s">
        <v>15</v>
      </c>
      <c r="R486" s="222" t="s">
        <v>309</v>
      </c>
      <c r="S486" s="197"/>
      <c r="T486" s="196"/>
      <c r="U486" s="436">
        <v>8100</v>
      </c>
      <c r="V486" s="436">
        <f t="shared" si="109"/>
        <v>8910</v>
      </c>
      <c r="W486" s="436">
        <f t="shared" si="110"/>
        <v>11585</v>
      </c>
      <c r="X486" s="436">
        <f t="shared" si="111"/>
        <v>12745</v>
      </c>
      <c r="Y486" s="186"/>
      <c r="Z486" s="186"/>
      <c r="AA486" s="186"/>
      <c r="AB486" s="338">
        <v>12051</v>
      </c>
      <c r="AC486" s="197"/>
    </row>
    <row r="487" spans="1:30" s="154" customFormat="1" ht="15">
      <c r="A487" s="197" t="s">
        <v>696</v>
      </c>
      <c r="B487" s="195" t="s">
        <v>679</v>
      </c>
      <c r="C487" s="195">
        <v>22260</v>
      </c>
      <c r="D487" s="195" t="s">
        <v>20</v>
      </c>
      <c r="E487" s="195">
        <v>0.95</v>
      </c>
      <c r="F487" s="285" t="s">
        <v>613</v>
      </c>
      <c r="G487" s="195">
        <v>67</v>
      </c>
      <c r="H487" s="197" t="s">
        <v>194</v>
      </c>
      <c r="I487" s="195">
        <v>72</v>
      </c>
      <c r="J487" s="194" t="s">
        <v>828</v>
      </c>
      <c r="K487" s="285" t="e">
        <v>#N/A</v>
      </c>
      <c r="L487" s="285" t="e">
        <v>#N/A</v>
      </c>
      <c r="M487" s="195" t="e">
        <v>#N/A</v>
      </c>
      <c r="N487" s="211" t="s">
        <v>162</v>
      </c>
      <c r="O487" s="211" t="s">
        <v>310</v>
      </c>
      <c r="P487" s="211" t="s">
        <v>14</v>
      </c>
      <c r="Q487" s="343" t="s">
        <v>15</v>
      </c>
      <c r="R487" s="222" t="s">
        <v>309</v>
      </c>
      <c r="S487" s="197"/>
      <c r="T487" s="196"/>
      <c r="U487" s="436">
        <v>8100</v>
      </c>
      <c r="V487" s="436">
        <f t="shared" si="109"/>
        <v>8910</v>
      </c>
      <c r="W487" s="436">
        <f t="shared" si="110"/>
        <v>11585</v>
      </c>
      <c r="X487" s="436">
        <f t="shared" si="111"/>
        <v>12745</v>
      </c>
      <c r="Y487" s="186"/>
      <c r="Z487" s="186"/>
      <c r="AA487" s="186"/>
      <c r="AB487" s="338">
        <v>12052</v>
      </c>
      <c r="AC487" s="197"/>
    </row>
    <row r="488" spans="1:30" s="154" customFormat="1" ht="15">
      <c r="A488" s="194" t="s">
        <v>419</v>
      </c>
      <c r="B488" s="195" t="str">
        <f t="shared" ref="B488:B493" si="115">LEFT(RIGHT(A488,13),3)</f>
        <v>192</v>
      </c>
      <c r="C488" s="195">
        <f t="shared" si="107"/>
        <v>26880</v>
      </c>
      <c r="D488" s="195" t="s">
        <v>20</v>
      </c>
      <c r="E488" s="195">
        <v>0.95</v>
      </c>
      <c r="F488" s="285" t="s">
        <v>614</v>
      </c>
      <c r="G488" s="195">
        <v>67</v>
      </c>
      <c r="H488" s="197" t="s">
        <v>403</v>
      </c>
      <c r="I488" s="195">
        <v>504</v>
      </c>
      <c r="J488" s="194" t="s">
        <v>823</v>
      </c>
      <c r="K488" s="285" t="e">
        <v>#N/A</v>
      </c>
      <c r="L488" s="285" t="e">
        <v>#N/A</v>
      </c>
      <c r="M488" s="195" t="e">
        <v>#N/A</v>
      </c>
      <c r="N488" s="211" t="s">
        <v>162</v>
      </c>
      <c r="O488" s="211" t="s">
        <v>310</v>
      </c>
      <c r="P488" s="211" t="s">
        <v>14</v>
      </c>
      <c r="Q488" s="343" t="s">
        <v>15</v>
      </c>
      <c r="R488" s="222" t="s">
        <v>309</v>
      </c>
      <c r="S488" s="197"/>
      <c r="T488" s="196"/>
      <c r="U488" s="436">
        <v>9750</v>
      </c>
      <c r="V488" s="436">
        <f t="shared" si="109"/>
        <v>10725</v>
      </c>
      <c r="W488" s="436">
        <f t="shared" si="110"/>
        <v>13945</v>
      </c>
      <c r="X488" s="436">
        <f t="shared" si="111"/>
        <v>15340</v>
      </c>
      <c r="Y488" s="186"/>
      <c r="Z488" s="186"/>
      <c r="AA488" s="186"/>
      <c r="AB488" s="338">
        <v>12031</v>
      </c>
      <c r="AC488" s="147"/>
    </row>
    <row r="489" spans="1:30" s="154" customFormat="1" ht="15">
      <c r="A489" s="194" t="s">
        <v>420</v>
      </c>
      <c r="B489" s="195" t="str">
        <f t="shared" si="115"/>
        <v>192</v>
      </c>
      <c r="C489" s="195">
        <f t="shared" si="107"/>
        <v>26880</v>
      </c>
      <c r="D489" s="195" t="s">
        <v>20</v>
      </c>
      <c r="E489" s="195">
        <v>0.95</v>
      </c>
      <c r="F489" s="285" t="s">
        <v>614</v>
      </c>
      <c r="G489" s="195">
        <v>67</v>
      </c>
      <c r="H489" s="197" t="s">
        <v>403</v>
      </c>
      <c r="I489" s="195">
        <v>504</v>
      </c>
      <c r="J489" s="194" t="s">
        <v>824</v>
      </c>
      <c r="K489" s="285" t="e">
        <v>#N/A</v>
      </c>
      <c r="L489" s="285" t="e">
        <v>#N/A</v>
      </c>
      <c r="M489" s="195" t="e">
        <v>#N/A</v>
      </c>
      <c r="N489" s="211" t="s">
        <v>162</v>
      </c>
      <c r="O489" s="211" t="s">
        <v>310</v>
      </c>
      <c r="P489" s="211" t="s">
        <v>14</v>
      </c>
      <c r="Q489" s="343" t="s">
        <v>15</v>
      </c>
      <c r="R489" s="222" t="s">
        <v>309</v>
      </c>
      <c r="S489" s="197"/>
      <c r="T489" s="196"/>
      <c r="U489" s="436">
        <v>9750</v>
      </c>
      <c r="V489" s="436">
        <f t="shared" si="109"/>
        <v>10725</v>
      </c>
      <c r="W489" s="436">
        <f t="shared" si="110"/>
        <v>13945</v>
      </c>
      <c r="X489" s="436">
        <f t="shared" si="111"/>
        <v>15340</v>
      </c>
      <c r="Y489" s="186"/>
      <c r="Z489" s="186"/>
      <c r="AA489" s="186"/>
      <c r="AB489" s="338">
        <v>12032</v>
      </c>
      <c r="AC489" s="147"/>
    </row>
    <row r="490" spans="1:30" s="154" customFormat="1" ht="15">
      <c r="A490" s="197" t="s">
        <v>697</v>
      </c>
      <c r="B490" s="195" t="s">
        <v>680</v>
      </c>
      <c r="C490" s="195">
        <v>33180</v>
      </c>
      <c r="D490" s="195" t="s">
        <v>20</v>
      </c>
      <c r="E490" s="195">
        <v>0.95</v>
      </c>
      <c r="F490" s="285" t="s">
        <v>613</v>
      </c>
      <c r="G490" s="195">
        <v>67</v>
      </c>
      <c r="H490" s="197" t="s">
        <v>194</v>
      </c>
      <c r="I490" s="195">
        <v>108</v>
      </c>
      <c r="J490" s="194" t="s">
        <v>829</v>
      </c>
      <c r="K490" s="285" t="e">
        <v>#N/A</v>
      </c>
      <c r="L490" s="285" t="e">
        <v>#N/A</v>
      </c>
      <c r="M490" s="195" t="e">
        <v>#N/A</v>
      </c>
      <c r="N490" s="211" t="s">
        <v>162</v>
      </c>
      <c r="O490" s="211" t="s">
        <v>310</v>
      </c>
      <c r="P490" s="211" t="s">
        <v>14</v>
      </c>
      <c r="Q490" s="343" t="s">
        <v>15</v>
      </c>
      <c r="R490" s="222" t="s">
        <v>309</v>
      </c>
      <c r="S490" s="197"/>
      <c r="T490" s="196"/>
      <c r="U490" s="436">
        <v>11250</v>
      </c>
      <c r="V490" s="436">
        <f>ROUND(((U490*1.1)/5),0)*5</f>
        <v>12375</v>
      </c>
      <c r="W490" s="436">
        <f t="shared" si="110"/>
        <v>16090</v>
      </c>
      <c r="X490" s="436">
        <f t="shared" si="111"/>
        <v>17700</v>
      </c>
      <c r="Y490" s="186"/>
      <c r="Z490" s="186"/>
      <c r="AA490" s="186"/>
      <c r="AB490" s="338">
        <v>12053</v>
      </c>
      <c r="AC490" s="147"/>
    </row>
    <row r="491" spans="1:30" s="154" customFormat="1" ht="15">
      <c r="A491" s="197" t="s">
        <v>698</v>
      </c>
      <c r="B491" s="195" t="s">
        <v>680</v>
      </c>
      <c r="C491" s="195">
        <v>33180</v>
      </c>
      <c r="D491" s="195" t="s">
        <v>20</v>
      </c>
      <c r="E491" s="195">
        <v>0.95</v>
      </c>
      <c r="F491" s="285" t="s">
        <v>613</v>
      </c>
      <c r="G491" s="195">
        <v>67</v>
      </c>
      <c r="H491" s="197" t="s">
        <v>194</v>
      </c>
      <c r="I491" s="195">
        <v>108</v>
      </c>
      <c r="J491" s="194" t="s">
        <v>830</v>
      </c>
      <c r="K491" s="285" t="e">
        <v>#N/A</v>
      </c>
      <c r="L491" s="285" t="e">
        <v>#N/A</v>
      </c>
      <c r="M491" s="195" t="e">
        <v>#N/A</v>
      </c>
      <c r="N491" s="211" t="s">
        <v>162</v>
      </c>
      <c r="O491" s="211" t="s">
        <v>310</v>
      </c>
      <c r="P491" s="211" t="s">
        <v>14</v>
      </c>
      <c r="Q491" s="343" t="s">
        <v>15</v>
      </c>
      <c r="R491" s="222" t="s">
        <v>309</v>
      </c>
      <c r="S491" s="197"/>
      <c r="T491" s="196"/>
      <c r="U491" s="436">
        <v>11250</v>
      </c>
      <c r="V491" s="436">
        <f>ROUND(((U491*1.1)/5),0)*5</f>
        <v>12375</v>
      </c>
      <c r="W491" s="436">
        <f t="shared" si="110"/>
        <v>16090</v>
      </c>
      <c r="X491" s="436">
        <f t="shared" si="111"/>
        <v>17700</v>
      </c>
      <c r="Y491" s="186"/>
      <c r="Z491" s="186"/>
      <c r="AA491" s="186"/>
      <c r="AB491" s="338">
        <v>12054</v>
      </c>
      <c r="AC491" s="147"/>
    </row>
    <row r="492" spans="1:30" s="154" customFormat="1" ht="15">
      <c r="A492" s="197" t="s">
        <v>400</v>
      </c>
      <c r="B492" s="195" t="str">
        <f t="shared" si="115"/>
        <v>267</v>
      </c>
      <c r="C492" s="195">
        <f t="shared" si="107"/>
        <v>37380</v>
      </c>
      <c r="D492" s="195" t="s">
        <v>20</v>
      </c>
      <c r="E492" s="195">
        <v>0.95</v>
      </c>
      <c r="F492" s="285" t="s">
        <v>614</v>
      </c>
      <c r="G492" s="195">
        <v>67</v>
      </c>
      <c r="H492" s="197" t="s">
        <v>403</v>
      </c>
      <c r="I492" s="195">
        <v>756</v>
      </c>
      <c r="J492" s="194" t="s">
        <v>825</v>
      </c>
      <c r="K492" s="285" t="e">
        <v>#N/A</v>
      </c>
      <c r="L492" s="285" t="e">
        <v>#N/A</v>
      </c>
      <c r="M492" s="195" t="e">
        <v>#N/A</v>
      </c>
      <c r="N492" s="211" t="s">
        <v>162</v>
      </c>
      <c r="O492" s="211" t="s">
        <v>310</v>
      </c>
      <c r="P492" s="211" t="s">
        <v>14</v>
      </c>
      <c r="Q492" s="343" t="s">
        <v>15</v>
      </c>
      <c r="R492" s="222" t="s">
        <v>309</v>
      </c>
      <c r="S492" s="197"/>
      <c r="T492" s="196"/>
      <c r="U492" s="436">
        <v>14850</v>
      </c>
      <c r="V492" s="436">
        <f t="shared" si="109"/>
        <v>16335</v>
      </c>
      <c r="W492" s="436">
        <f t="shared" si="110"/>
        <v>21235</v>
      </c>
      <c r="X492" s="436">
        <f t="shared" si="111"/>
        <v>23360</v>
      </c>
      <c r="Y492" s="186"/>
      <c r="Z492" s="186"/>
      <c r="AA492" s="186"/>
      <c r="AB492" s="338">
        <v>12035</v>
      </c>
      <c r="AC492" s="147"/>
    </row>
    <row r="493" spans="1:30" s="154" customFormat="1" ht="15">
      <c r="A493" s="197" t="s">
        <v>402</v>
      </c>
      <c r="B493" s="195" t="str">
        <f t="shared" si="115"/>
        <v>267</v>
      </c>
      <c r="C493" s="195">
        <f t="shared" si="107"/>
        <v>37380</v>
      </c>
      <c r="D493" s="195" t="s">
        <v>20</v>
      </c>
      <c r="E493" s="195">
        <v>0.95</v>
      </c>
      <c r="F493" s="285" t="s">
        <v>614</v>
      </c>
      <c r="G493" s="195">
        <v>67</v>
      </c>
      <c r="H493" s="197" t="s">
        <v>403</v>
      </c>
      <c r="I493" s="195">
        <v>756</v>
      </c>
      <c r="J493" s="194" t="s">
        <v>826</v>
      </c>
      <c r="K493" s="285" t="s">
        <v>602</v>
      </c>
      <c r="L493" s="285">
        <v>6800</v>
      </c>
      <c r="M493" s="195">
        <v>7400</v>
      </c>
      <c r="N493" s="211" t="s">
        <v>162</v>
      </c>
      <c r="O493" s="211" t="s">
        <v>310</v>
      </c>
      <c r="P493" s="211" t="s">
        <v>14</v>
      </c>
      <c r="Q493" s="343" t="s">
        <v>15</v>
      </c>
      <c r="R493" s="222" t="s">
        <v>309</v>
      </c>
      <c r="S493" s="197"/>
      <c r="T493" s="196"/>
      <c r="U493" s="436">
        <v>14850</v>
      </c>
      <c r="V493" s="436">
        <f t="shared" si="109"/>
        <v>16335</v>
      </c>
      <c r="W493" s="436">
        <f t="shared" si="110"/>
        <v>21235</v>
      </c>
      <c r="X493" s="436">
        <f t="shared" si="111"/>
        <v>23360</v>
      </c>
      <c r="Y493" s="186"/>
      <c r="Z493" s="186"/>
      <c r="AA493" s="186"/>
      <c r="AB493" s="338">
        <v>12036</v>
      </c>
      <c r="AC493" s="147"/>
    </row>
    <row r="494" spans="1:30" s="154" customFormat="1" ht="15">
      <c r="A494" s="197"/>
      <c r="B494" s="195"/>
      <c r="C494" s="195"/>
      <c r="D494" s="195"/>
      <c r="E494" s="195"/>
      <c r="F494" s="285"/>
      <c r="G494" s="195"/>
      <c r="H494" s="197"/>
      <c r="I494" s="195"/>
      <c r="J494" s="194"/>
      <c r="K494" s="285"/>
      <c r="L494" s="285"/>
      <c r="M494" s="195"/>
      <c r="N494" s="211"/>
      <c r="O494" s="211"/>
      <c r="P494" s="211"/>
      <c r="Q494" s="343"/>
      <c r="R494" s="222"/>
      <c r="S494" s="197"/>
      <c r="T494" s="196"/>
      <c r="U494" s="436"/>
      <c r="V494" s="436"/>
      <c r="W494" s="436"/>
      <c r="X494" s="436"/>
      <c r="Y494" s="186"/>
      <c r="Z494" s="186"/>
      <c r="AA494" s="186"/>
      <c r="AB494" s="338"/>
      <c r="AC494" s="147"/>
    </row>
    <row r="495" spans="1:30" s="329" customFormat="1" ht="14.25">
      <c r="A495" s="507" t="s">
        <v>867</v>
      </c>
      <c r="B495" s="508">
        <v>100</v>
      </c>
      <c r="C495" s="508">
        <f>B495*175</f>
        <v>17500</v>
      </c>
      <c r="D495" s="516" t="s">
        <v>875</v>
      </c>
      <c r="E495" s="508">
        <v>0.95</v>
      </c>
      <c r="F495" s="509" t="s">
        <v>591</v>
      </c>
      <c r="G495" s="508">
        <v>67</v>
      </c>
      <c r="H495" s="507" t="s">
        <v>194</v>
      </c>
      <c r="I495" s="509">
        <v>96</v>
      </c>
      <c r="J495" s="510" t="s">
        <v>898</v>
      </c>
      <c r="K495" s="509" t="s">
        <v>899</v>
      </c>
      <c r="L495" s="509">
        <v>5000</v>
      </c>
      <c r="M495" s="508">
        <v>5300</v>
      </c>
      <c r="N495" s="511" t="s">
        <v>162</v>
      </c>
      <c r="O495" s="511" t="s">
        <v>310</v>
      </c>
      <c r="P495" s="511" t="s">
        <v>14</v>
      </c>
      <c r="Q495" s="508" t="s">
        <v>15</v>
      </c>
      <c r="R495" s="511" t="s">
        <v>31</v>
      </c>
      <c r="S495" s="512"/>
      <c r="T495" s="513"/>
      <c r="U495" s="513">
        <v>7300</v>
      </c>
      <c r="V495" s="513">
        <f t="shared" si="109"/>
        <v>8030</v>
      </c>
      <c r="W495" s="513">
        <f t="shared" si="110"/>
        <v>10440</v>
      </c>
      <c r="X495" s="513">
        <f t="shared" si="111"/>
        <v>11485</v>
      </c>
      <c r="Y495" s="514"/>
      <c r="Z495" s="514"/>
      <c r="AA495" s="514"/>
      <c r="AB495" s="513">
        <v>2201</v>
      </c>
      <c r="AD495" s="251"/>
    </row>
    <row r="496" spans="1:30" s="329" customFormat="1" ht="14.25">
      <c r="A496" s="507" t="s">
        <v>868</v>
      </c>
      <c r="B496" s="508">
        <v>150</v>
      </c>
      <c r="C496" s="508">
        <f>B496*170</f>
        <v>25500</v>
      </c>
      <c r="D496" s="516" t="s">
        <v>875</v>
      </c>
      <c r="E496" s="508">
        <v>0.95</v>
      </c>
      <c r="F496" s="509" t="s">
        <v>591</v>
      </c>
      <c r="G496" s="508">
        <v>67</v>
      </c>
      <c r="H496" s="507" t="s">
        <v>194</v>
      </c>
      <c r="I496" s="509">
        <v>96</v>
      </c>
      <c r="J496" s="510" t="s">
        <v>898</v>
      </c>
      <c r="K496" s="509" t="s">
        <v>899</v>
      </c>
      <c r="L496" s="509">
        <v>5000</v>
      </c>
      <c r="M496" s="508">
        <v>5300</v>
      </c>
      <c r="N496" s="511" t="s">
        <v>162</v>
      </c>
      <c r="O496" s="511" t="s">
        <v>310</v>
      </c>
      <c r="P496" s="511" t="s">
        <v>14</v>
      </c>
      <c r="Q496" s="508" t="s">
        <v>15</v>
      </c>
      <c r="R496" s="511" t="s">
        <v>31</v>
      </c>
      <c r="S496" s="512"/>
      <c r="T496" s="513"/>
      <c r="U496" s="513">
        <v>7500</v>
      </c>
      <c r="V496" s="513">
        <f t="shared" si="109"/>
        <v>8250</v>
      </c>
      <c r="W496" s="513">
        <f t="shared" si="110"/>
        <v>10725</v>
      </c>
      <c r="X496" s="513">
        <f t="shared" si="111"/>
        <v>11800</v>
      </c>
      <c r="Y496" s="514"/>
      <c r="Z496" s="514"/>
      <c r="AA496" s="514"/>
      <c r="AB496" s="513">
        <v>2202</v>
      </c>
      <c r="AD496" s="251"/>
    </row>
    <row r="497" spans="1:30" s="329" customFormat="1">
      <c r="A497" s="507" t="s">
        <v>869</v>
      </c>
      <c r="B497" s="508">
        <v>200</v>
      </c>
      <c r="C497" s="508">
        <f>B497*165</f>
        <v>33000</v>
      </c>
      <c r="D497" s="516" t="s">
        <v>875</v>
      </c>
      <c r="E497" s="508">
        <v>0.95</v>
      </c>
      <c r="F497" s="509" t="s">
        <v>591</v>
      </c>
      <c r="G497" s="508">
        <v>67</v>
      </c>
      <c r="H497" s="507" t="s">
        <v>29</v>
      </c>
      <c r="I497" s="509">
        <v>96</v>
      </c>
      <c r="J497" s="515" t="s">
        <v>898</v>
      </c>
      <c r="K497" s="509" t="s">
        <v>899</v>
      </c>
      <c r="L497" s="508">
        <v>5000</v>
      </c>
      <c r="M497" s="508">
        <v>5300</v>
      </c>
      <c r="N497" s="511" t="s">
        <v>162</v>
      </c>
      <c r="O497" s="511" t="s">
        <v>310</v>
      </c>
      <c r="P497" s="511" t="s">
        <v>14</v>
      </c>
      <c r="Q497" s="508" t="s">
        <v>15</v>
      </c>
      <c r="R497" s="511" t="s">
        <v>31</v>
      </c>
      <c r="S497" s="512"/>
      <c r="T497" s="513"/>
      <c r="U497" s="513">
        <v>8000</v>
      </c>
      <c r="V497" s="513">
        <f t="shared" si="109"/>
        <v>8800</v>
      </c>
      <c r="W497" s="513">
        <f t="shared" si="110"/>
        <v>11440</v>
      </c>
      <c r="X497" s="513">
        <f t="shared" si="111"/>
        <v>12585</v>
      </c>
      <c r="Y497" s="514"/>
      <c r="Z497" s="514"/>
      <c r="AA497" s="514"/>
      <c r="AB497" s="513">
        <v>2203</v>
      </c>
      <c r="AD497" s="251"/>
    </row>
    <row r="498" spans="1:30" s="329" customFormat="1" ht="14.25">
      <c r="A498" s="507" t="s">
        <v>870</v>
      </c>
      <c r="B498" s="508">
        <v>200</v>
      </c>
      <c r="C498" s="508">
        <f>B498*175</f>
        <v>35000</v>
      </c>
      <c r="D498" s="516" t="s">
        <v>875</v>
      </c>
      <c r="E498" s="508">
        <v>0.95</v>
      </c>
      <c r="F498" s="509" t="s">
        <v>591</v>
      </c>
      <c r="G498" s="508">
        <v>67</v>
      </c>
      <c r="H498" s="507" t="s">
        <v>29</v>
      </c>
      <c r="I498" s="509">
        <v>192</v>
      </c>
      <c r="J498" s="510" t="s">
        <v>900</v>
      </c>
      <c r="K498" s="509" t="s">
        <v>901</v>
      </c>
      <c r="L498" s="509">
        <v>8650</v>
      </c>
      <c r="M498" s="508">
        <v>9000</v>
      </c>
      <c r="N498" s="511" t="s">
        <v>162</v>
      </c>
      <c r="O498" s="511" t="s">
        <v>310</v>
      </c>
      <c r="P498" s="511" t="s">
        <v>14</v>
      </c>
      <c r="Q498" s="508" t="s">
        <v>15</v>
      </c>
      <c r="R498" s="511" t="s">
        <v>31</v>
      </c>
      <c r="S498" s="512"/>
      <c r="T498" s="513"/>
      <c r="U498" s="513">
        <v>14600</v>
      </c>
      <c r="V498" s="513">
        <f t="shared" si="109"/>
        <v>16060</v>
      </c>
      <c r="W498" s="513">
        <f t="shared" si="110"/>
        <v>20880</v>
      </c>
      <c r="X498" s="513">
        <f t="shared" si="111"/>
        <v>22970</v>
      </c>
      <c r="Y498" s="514"/>
      <c r="Z498" s="514"/>
      <c r="AA498" s="514"/>
      <c r="AB498" s="513">
        <v>2204</v>
      </c>
      <c r="AD498" s="251"/>
    </row>
    <row r="499" spans="1:30" s="329" customFormat="1" ht="14.25">
      <c r="A499" s="507" t="s">
        <v>871</v>
      </c>
      <c r="B499" s="508">
        <v>300</v>
      </c>
      <c r="C499" s="508">
        <f>B499*170</f>
        <v>51000</v>
      </c>
      <c r="D499" s="516" t="s">
        <v>875</v>
      </c>
      <c r="E499" s="508">
        <v>0.95</v>
      </c>
      <c r="F499" s="509" t="s">
        <v>591</v>
      </c>
      <c r="G499" s="508">
        <v>67</v>
      </c>
      <c r="H499" s="507" t="s">
        <v>194</v>
      </c>
      <c r="I499" s="509">
        <v>192</v>
      </c>
      <c r="J499" s="510" t="s">
        <v>900</v>
      </c>
      <c r="K499" s="509" t="s">
        <v>901</v>
      </c>
      <c r="L499" s="509">
        <v>8650</v>
      </c>
      <c r="M499" s="508">
        <v>9000</v>
      </c>
      <c r="N499" s="511" t="s">
        <v>162</v>
      </c>
      <c r="O499" s="511" t="s">
        <v>310</v>
      </c>
      <c r="P499" s="511" t="s">
        <v>14</v>
      </c>
      <c r="Q499" s="508" t="s">
        <v>15</v>
      </c>
      <c r="R499" s="511" t="s">
        <v>31</v>
      </c>
      <c r="S499" s="512"/>
      <c r="T499" s="513"/>
      <c r="U499" s="513">
        <v>15000</v>
      </c>
      <c r="V499" s="513">
        <f t="shared" si="109"/>
        <v>16500</v>
      </c>
      <c r="W499" s="513">
        <f t="shared" si="110"/>
        <v>21450</v>
      </c>
      <c r="X499" s="513">
        <f t="shared" si="111"/>
        <v>23595</v>
      </c>
      <c r="Y499" s="514"/>
      <c r="Z499" s="514"/>
      <c r="AA499" s="514"/>
      <c r="AB499" s="513">
        <v>2205</v>
      </c>
      <c r="AD499" s="251"/>
    </row>
    <row r="500" spans="1:30" s="329" customFormat="1" ht="14.25">
      <c r="A500" s="507" t="s">
        <v>876</v>
      </c>
      <c r="B500" s="508">
        <v>400</v>
      </c>
      <c r="C500" s="508">
        <f>B500*165</f>
        <v>66000</v>
      </c>
      <c r="D500" s="516" t="s">
        <v>875</v>
      </c>
      <c r="E500" s="508">
        <v>0.95</v>
      </c>
      <c r="F500" s="509" t="s">
        <v>591</v>
      </c>
      <c r="G500" s="508">
        <v>67</v>
      </c>
      <c r="H500" s="507" t="s">
        <v>194</v>
      </c>
      <c r="I500" s="509">
        <v>192</v>
      </c>
      <c r="J500" s="510" t="s">
        <v>900</v>
      </c>
      <c r="K500" s="509" t="s">
        <v>901</v>
      </c>
      <c r="L500" s="509">
        <v>8650</v>
      </c>
      <c r="M500" s="508">
        <v>9000</v>
      </c>
      <c r="N500" s="511" t="s">
        <v>162</v>
      </c>
      <c r="O500" s="511" t="s">
        <v>310</v>
      </c>
      <c r="P500" s="511" t="s">
        <v>14</v>
      </c>
      <c r="Q500" s="508" t="s">
        <v>15</v>
      </c>
      <c r="R500" s="511" t="s">
        <v>31</v>
      </c>
      <c r="S500" s="512"/>
      <c r="T500" s="513"/>
      <c r="U500" s="513">
        <v>16000</v>
      </c>
      <c r="V500" s="513">
        <f t="shared" si="109"/>
        <v>17600</v>
      </c>
      <c r="W500" s="513">
        <f t="shared" si="110"/>
        <v>22880</v>
      </c>
      <c r="X500" s="513">
        <f t="shared" si="111"/>
        <v>25170</v>
      </c>
      <c r="Y500" s="514"/>
      <c r="Z500" s="514"/>
      <c r="AA500" s="514"/>
      <c r="AB500" s="513">
        <v>2206</v>
      </c>
      <c r="AD500" s="251"/>
    </row>
    <row r="501" spans="1:30" s="329" customFormat="1" ht="14.25">
      <c r="A501" s="507" t="s">
        <v>872</v>
      </c>
      <c r="B501" s="508">
        <v>300</v>
      </c>
      <c r="C501" s="508">
        <f>B501*175</f>
        <v>52500</v>
      </c>
      <c r="D501" s="516" t="s">
        <v>875</v>
      </c>
      <c r="E501" s="508">
        <v>0.95</v>
      </c>
      <c r="F501" s="509" t="s">
        <v>591</v>
      </c>
      <c r="G501" s="508">
        <v>67</v>
      </c>
      <c r="H501" s="507" t="s">
        <v>29</v>
      </c>
      <c r="I501" s="509">
        <v>288</v>
      </c>
      <c r="J501" s="510" t="s">
        <v>902</v>
      </c>
      <c r="K501" s="509" t="s">
        <v>903</v>
      </c>
      <c r="L501" s="509">
        <v>12650</v>
      </c>
      <c r="M501" s="508">
        <v>13050</v>
      </c>
      <c r="N501" s="511" t="s">
        <v>162</v>
      </c>
      <c r="O501" s="511" t="s">
        <v>310</v>
      </c>
      <c r="P501" s="511" t="s">
        <v>14</v>
      </c>
      <c r="Q501" s="508" t="s">
        <v>15</v>
      </c>
      <c r="R501" s="511" t="s">
        <v>31</v>
      </c>
      <c r="S501" s="512"/>
      <c r="T501" s="513"/>
      <c r="U501" s="513">
        <v>21900</v>
      </c>
      <c r="V501" s="513">
        <f t="shared" si="109"/>
        <v>24090</v>
      </c>
      <c r="W501" s="513">
        <f t="shared" si="110"/>
        <v>31315</v>
      </c>
      <c r="X501" s="513">
        <f t="shared" si="111"/>
        <v>34445</v>
      </c>
      <c r="Y501" s="514"/>
      <c r="Z501" s="514"/>
      <c r="AA501" s="514"/>
      <c r="AB501" s="513">
        <v>2207</v>
      </c>
      <c r="AD501" s="251"/>
    </row>
    <row r="502" spans="1:30" s="329" customFormat="1" ht="14.25">
      <c r="A502" s="507" t="s">
        <v>873</v>
      </c>
      <c r="B502" s="508">
        <v>450</v>
      </c>
      <c r="C502" s="508">
        <f>B502*170</f>
        <v>76500</v>
      </c>
      <c r="D502" s="516" t="s">
        <v>875</v>
      </c>
      <c r="E502" s="508">
        <v>0.95</v>
      </c>
      <c r="F502" s="509" t="s">
        <v>591</v>
      </c>
      <c r="G502" s="508">
        <v>67</v>
      </c>
      <c r="H502" s="507" t="s">
        <v>29</v>
      </c>
      <c r="I502" s="509">
        <v>288</v>
      </c>
      <c r="J502" s="510" t="s">
        <v>902</v>
      </c>
      <c r="K502" s="509" t="s">
        <v>903</v>
      </c>
      <c r="L502" s="509">
        <v>12650</v>
      </c>
      <c r="M502" s="508">
        <v>13050</v>
      </c>
      <c r="N502" s="511" t="s">
        <v>162</v>
      </c>
      <c r="O502" s="511" t="s">
        <v>310</v>
      </c>
      <c r="P502" s="511" t="s">
        <v>14</v>
      </c>
      <c r="Q502" s="508" t="s">
        <v>15</v>
      </c>
      <c r="R502" s="511" t="s">
        <v>31</v>
      </c>
      <c r="S502" s="512"/>
      <c r="T502" s="513"/>
      <c r="U502" s="513">
        <v>22500</v>
      </c>
      <c r="V502" s="513">
        <f t="shared" si="109"/>
        <v>24750</v>
      </c>
      <c r="W502" s="513">
        <f t="shared" si="110"/>
        <v>32175</v>
      </c>
      <c r="X502" s="513">
        <f t="shared" si="111"/>
        <v>35395</v>
      </c>
      <c r="Y502" s="514"/>
      <c r="Z502" s="514"/>
      <c r="AA502" s="514"/>
      <c r="AB502" s="513">
        <v>2208</v>
      </c>
      <c r="AD502" s="251"/>
    </row>
    <row r="503" spans="1:30" s="329" customFormat="1">
      <c r="A503" s="507" t="s">
        <v>874</v>
      </c>
      <c r="B503" s="508">
        <v>600</v>
      </c>
      <c r="C503" s="508">
        <f>B503*165</f>
        <v>99000</v>
      </c>
      <c r="D503" s="516" t="s">
        <v>875</v>
      </c>
      <c r="E503" s="508">
        <v>0.95</v>
      </c>
      <c r="F503" s="509" t="s">
        <v>591</v>
      </c>
      <c r="G503" s="508">
        <v>67</v>
      </c>
      <c r="H503" s="507" t="s">
        <v>194</v>
      </c>
      <c r="I503" s="509">
        <v>288</v>
      </c>
      <c r="J503" s="515" t="s">
        <v>902</v>
      </c>
      <c r="K503" s="509" t="s">
        <v>903</v>
      </c>
      <c r="L503" s="508">
        <v>12650</v>
      </c>
      <c r="M503" s="508">
        <v>13050</v>
      </c>
      <c r="N503" s="511" t="s">
        <v>162</v>
      </c>
      <c r="O503" s="511" t="s">
        <v>310</v>
      </c>
      <c r="P503" s="511" t="s">
        <v>14</v>
      </c>
      <c r="Q503" s="508" t="s">
        <v>15</v>
      </c>
      <c r="R503" s="511" t="s">
        <v>31</v>
      </c>
      <c r="S503" s="512"/>
      <c r="T503" s="513"/>
      <c r="U503" s="513">
        <v>24000</v>
      </c>
      <c r="V503" s="513">
        <f t="shared" si="109"/>
        <v>26400</v>
      </c>
      <c r="W503" s="513">
        <f t="shared" si="110"/>
        <v>34320</v>
      </c>
      <c r="X503" s="513">
        <f t="shared" si="111"/>
        <v>37750</v>
      </c>
      <c r="Y503" s="514"/>
      <c r="Z503" s="514"/>
      <c r="AA503" s="514"/>
      <c r="AB503" s="513">
        <v>2209</v>
      </c>
      <c r="AD503" s="251"/>
    </row>
    <row r="504" spans="1:30" s="154" customFormat="1" ht="15">
      <c r="A504" s="197"/>
      <c r="B504" s="195"/>
      <c r="C504" s="195"/>
      <c r="D504" s="195"/>
      <c r="E504" s="195"/>
      <c r="F504" s="285"/>
      <c r="G504" s="195"/>
      <c r="H504" s="197"/>
      <c r="I504" s="195"/>
      <c r="J504" s="194"/>
      <c r="K504" s="285"/>
      <c r="L504" s="285"/>
      <c r="M504" s="195"/>
      <c r="N504" s="211"/>
      <c r="O504" s="211"/>
      <c r="P504" s="211"/>
      <c r="Q504" s="343"/>
      <c r="R504" s="222"/>
      <c r="S504" s="197"/>
      <c r="T504" s="196"/>
      <c r="U504" s="436"/>
      <c r="V504" s="436"/>
      <c r="W504" s="436"/>
      <c r="X504" s="436"/>
      <c r="Y504" s="186"/>
      <c r="Z504" s="186"/>
      <c r="AA504" s="186"/>
      <c r="AB504" s="338"/>
      <c r="AC504" s="147"/>
    </row>
    <row r="505" spans="1:30" s="154" customFormat="1" ht="15">
      <c r="A505" s="147" t="s">
        <v>515</v>
      </c>
      <c r="B505" s="208">
        <v>30</v>
      </c>
      <c r="C505" s="208">
        <f>B505*125</f>
        <v>3750</v>
      </c>
      <c r="D505" s="208" t="s">
        <v>20</v>
      </c>
      <c r="E505" s="204">
        <v>0.95</v>
      </c>
      <c r="F505" s="208" t="s">
        <v>215</v>
      </c>
      <c r="G505" s="208">
        <v>44</v>
      </c>
      <c r="H505" s="147" t="s">
        <v>29</v>
      </c>
      <c r="I505" s="204">
        <v>168</v>
      </c>
      <c r="J505" s="398" t="s">
        <v>497</v>
      </c>
      <c r="K505" s="204" t="s">
        <v>498</v>
      </c>
      <c r="L505" s="204">
        <v>900</v>
      </c>
      <c r="M505" s="208">
        <v>1300</v>
      </c>
      <c r="N505" s="212" t="s">
        <v>221</v>
      </c>
      <c r="O505" s="212" t="s">
        <v>310</v>
      </c>
      <c r="P505" s="212" t="s">
        <v>14</v>
      </c>
      <c r="Q505" s="212" t="s">
        <v>164</v>
      </c>
      <c r="R505" s="212" t="s">
        <v>309</v>
      </c>
      <c r="S505" s="147"/>
      <c r="T505" s="189"/>
      <c r="U505" s="186">
        <v>2450</v>
      </c>
      <c r="V505" s="186">
        <f t="shared" ref="V505:V510" si="116">ROUND(((U505*1.1)/5),0)*5</f>
        <v>2695</v>
      </c>
      <c r="W505" s="186">
        <f t="shared" ref="W505:W510" si="117">ROUND(((V505*1.3)/5),0)*5</f>
        <v>3505</v>
      </c>
      <c r="X505" s="186">
        <f t="shared" ref="X505:X510" si="118">ROUND(((W505*1.1)/5),0)*5</f>
        <v>3855</v>
      </c>
      <c r="Y505" s="186"/>
      <c r="Z505" s="186"/>
      <c r="AA505" s="186"/>
      <c r="AB505" s="339">
        <v>6010</v>
      </c>
      <c r="AC505" s="147"/>
    </row>
    <row r="506" spans="1:30" s="154" customFormat="1" ht="15">
      <c r="A506" s="147" t="s">
        <v>518</v>
      </c>
      <c r="B506" s="208">
        <v>30</v>
      </c>
      <c r="C506" s="208">
        <f>B506*125</f>
        <v>3750</v>
      </c>
      <c r="D506" s="208" t="s">
        <v>20</v>
      </c>
      <c r="E506" s="204">
        <v>0.95</v>
      </c>
      <c r="F506" s="208" t="s">
        <v>215</v>
      </c>
      <c r="G506" s="208">
        <v>44</v>
      </c>
      <c r="H506" s="147" t="s">
        <v>29</v>
      </c>
      <c r="I506" s="204">
        <v>168</v>
      </c>
      <c r="J506" s="320" t="s">
        <v>499</v>
      </c>
      <c r="K506" s="204" t="s">
        <v>500</v>
      </c>
      <c r="L506" s="204">
        <v>1100</v>
      </c>
      <c r="M506" s="208">
        <v>1700</v>
      </c>
      <c r="N506" s="212" t="s">
        <v>221</v>
      </c>
      <c r="O506" s="212" t="s">
        <v>310</v>
      </c>
      <c r="P506" s="212" t="s">
        <v>14</v>
      </c>
      <c r="Q506" s="212" t="s">
        <v>164</v>
      </c>
      <c r="R506" s="212" t="s">
        <v>309</v>
      </c>
      <c r="S506" s="147"/>
      <c r="T506" s="189"/>
      <c r="U506" s="186">
        <v>2900</v>
      </c>
      <c r="V506" s="186">
        <f t="shared" si="116"/>
        <v>3190</v>
      </c>
      <c r="W506" s="186">
        <f t="shared" si="117"/>
        <v>4145</v>
      </c>
      <c r="X506" s="186">
        <f t="shared" si="118"/>
        <v>4560</v>
      </c>
      <c r="Y506" s="186"/>
      <c r="Z506" s="186"/>
      <c r="AA506" s="186"/>
      <c r="AB506" s="339">
        <v>6013</v>
      </c>
      <c r="AC506" s="190"/>
    </row>
    <row r="507" spans="1:30" s="5" customFormat="1" ht="15">
      <c r="A507" s="147" t="s">
        <v>521</v>
      </c>
      <c r="B507" s="208">
        <v>30</v>
      </c>
      <c r="C507" s="208">
        <f>B507*125</f>
        <v>3750</v>
      </c>
      <c r="D507" s="208" t="s">
        <v>20</v>
      </c>
      <c r="E507" s="204">
        <v>0.95</v>
      </c>
      <c r="F507" s="208" t="s">
        <v>215</v>
      </c>
      <c r="G507" s="208">
        <v>44</v>
      </c>
      <c r="H507" s="147" t="s">
        <v>29</v>
      </c>
      <c r="I507" s="204">
        <v>168</v>
      </c>
      <c r="J507" s="320" t="s">
        <v>501</v>
      </c>
      <c r="K507" s="204" t="s">
        <v>453</v>
      </c>
      <c r="L507" s="204">
        <v>1400</v>
      </c>
      <c r="M507" s="208">
        <v>2000</v>
      </c>
      <c r="N507" s="212" t="s">
        <v>221</v>
      </c>
      <c r="O507" s="212" t="s">
        <v>310</v>
      </c>
      <c r="P507" s="212" t="s">
        <v>14</v>
      </c>
      <c r="Q507" s="212" t="s">
        <v>164</v>
      </c>
      <c r="R507" s="212" t="s">
        <v>309</v>
      </c>
      <c r="S507" s="147"/>
      <c r="T507" s="189"/>
      <c r="U507" s="186">
        <v>3050</v>
      </c>
      <c r="V507" s="186">
        <f t="shared" si="116"/>
        <v>3355</v>
      </c>
      <c r="W507" s="186">
        <f t="shared" si="117"/>
        <v>4360</v>
      </c>
      <c r="X507" s="186">
        <f t="shared" si="118"/>
        <v>4795</v>
      </c>
      <c r="Y507" s="186"/>
      <c r="Z507" s="186"/>
      <c r="AA507" s="186"/>
      <c r="AB507" s="339">
        <v>6016</v>
      </c>
      <c r="AC507" s="190"/>
    </row>
    <row r="508" spans="1:30" s="5" customFormat="1" ht="15">
      <c r="A508" s="147" t="s">
        <v>516</v>
      </c>
      <c r="B508" s="208">
        <v>40</v>
      </c>
      <c r="C508" s="208">
        <f>B508*120</f>
        <v>4800</v>
      </c>
      <c r="D508" s="208" t="s">
        <v>20</v>
      </c>
      <c r="E508" s="204">
        <v>0.95</v>
      </c>
      <c r="F508" s="208" t="s">
        <v>215</v>
      </c>
      <c r="G508" s="208">
        <v>44</v>
      </c>
      <c r="H508" s="147" t="s">
        <v>29</v>
      </c>
      <c r="I508" s="204">
        <v>168</v>
      </c>
      <c r="J508" s="320" t="s">
        <v>497</v>
      </c>
      <c r="K508" s="204" t="s">
        <v>498</v>
      </c>
      <c r="L508" s="204">
        <v>1100</v>
      </c>
      <c r="M508" s="208">
        <v>1350</v>
      </c>
      <c r="N508" s="212" t="s">
        <v>221</v>
      </c>
      <c r="O508" s="212" t="s">
        <v>310</v>
      </c>
      <c r="P508" s="212" t="s">
        <v>14</v>
      </c>
      <c r="Q508" s="212" t="s">
        <v>164</v>
      </c>
      <c r="R508" s="212" t="s">
        <v>309</v>
      </c>
      <c r="S508" s="147"/>
      <c r="T508" s="189"/>
      <c r="U508" s="186">
        <v>3600</v>
      </c>
      <c r="V508" s="186">
        <f t="shared" si="116"/>
        <v>3960</v>
      </c>
      <c r="W508" s="186">
        <f t="shared" si="117"/>
        <v>5150</v>
      </c>
      <c r="X508" s="186">
        <f t="shared" si="118"/>
        <v>5665</v>
      </c>
      <c r="Y508" s="186"/>
      <c r="Z508" s="186"/>
      <c r="AA508" s="186"/>
      <c r="AB508" s="339">
        <v>6011</v>
      </c>
      <c r="AC508" s="190"/>
    </row>
    <row r="509" spans="1:30" s="5" customFormat="1" ht="15">
      <c r="A509" s="147" t="s">
        <v>519</v>
      </c>
      <c r="B509" s="208">
        <v>40</v>
      </c>
      <c r="C509" s="208">
        <f>B509*120</f>
        <v>4800</v>
      </c>
      <c r="D509" s="208" t="s">
        <v>20</v>
      </c>
      <c r="E509" s="204">
        <v>0.95</v>
      </c>
      <c r="F509" s="208" t="s">
        <v>215</v>
      </c>
      <c r="G509" s="208">
        <v>44</v>
      </c>
      <c r="H509" s="147" t="s">
        <v>29</v>
      </c>
      <c r="I509" s="204">
        <v>168</v>
      </c>
      <c r="J509" s="398" t="s">
        <v>499</v>
      </c>
      <c r="K509" s="204" t="s">
        <v>500</v>
      </c>
      <c r="L509" s="204">
        <v>1200</v>
      </c>
      <c r="M509" s="208">
        <v>1450</v>
      </c>
      <c r="N509" s="212" t="s">
        <v>221</v>
      </c>
      <c r="O509" s="212" t="s">
        <v>310</v>
      </c>
      <c r="P509" s="212" t="s">
        <v>14</v>
      </c>
      <c r="Q509" s="212" t="s">
        <v>164</v>
      </c>
      <c r="R509" s="212" t="s">
        <v>309</v>
      </c>
      <c r="S509" s="147"/>
      <c r="T509" s="189"/>
      <c r="U509" s="186">
        <v>4050</v>
      </c>
      <c r="V509" s="186">
        <f t="shared" si="116"/>
        <v>4455</v>
      </c>
      <c r="W509" s="186">
        <f t="shared" si="117"/>
        <v>5790</v>
      </c>
      <c r="X509" s="186">
        <f t="shared" si="118"/>
        <v>6370</v>
      </c>
      <c r="Y509" s="186"/>
      <c r="Z509" s="186"/>
      <c r="AA509" s="186"/>
      <c r="AB509" s="339">
        <v>6014</v>
      </c>
      <c r="AC509" s="190"/>
    </row>
    <row r="510" spans="1:30" s="5" customFormat="1" ht="15">
      <c r="A510" s="147" t="s">
        <v>522</v>
      </c>
      <c r="B510" s="208">
        <v>40</v>
      </c>
      <c r="C510" s="208">
        <f>B510*120</f>
        <v>4800</v>
      </c>
      <c r="D510" s="208" t="s">
        <v>20</v>
      </c>
      <c r="E510" s="204">
        <v>0.95</v>
      </c>
      <c r="F510" s="208" t="s">
        <v>215</v>
      </c>
      <c r="G510" s="208">
        <v>44</v>
      </c>
      <c r="H510" s="147" t="s">
        <v>29</v>
      </c>
      <c r="I510" s="204">
        <v>168</v>
      </c>
      <c r="J510" s="398" t="s">
        <v>501</v>
      </c>
      <c r="K510" s="204" t="s">
        <v>453</v>
      </c>
      <c r="L510" s="204">
        <v>1400</v>
      </c>
      <c r="M510" s="208">
        <v>2000</v>
      </c>
      <c r="N510" s="212" t="s">
        <v>221</v>
      </c>
      <c r="O510" s="212" t="s">
        <v>310</v>
      </c>
      <c r="P510" s="212" t="s">
        <v>14</v>
      </c>
      <c r="Q510" s="212" t="s">
        <v>164</v>
      </c>
      <c r="R510" s="212" t="s">
        <v>309</v>
      </c>
      <c r="S510" s="147"/>
      <c r="T510" s="189"/>
      <c r="U510" s="186">
        <v>4200</v>
      </c>
      <c r="V510" s="186">
        <f t="shared" si="116"/>
        <v>4620</v>
      </c>
      <c r="W510" s="186">
        <f t="shared" si="117"/>
        <v>6005</v>
      </c>
      <c r="X510" s="186">
        <f t="shared" si="118"/>
        <v>6605</v>
      </c>
      <c r="Y510" s="186"/>
      <c r="Z510" s="186"/>
      <c r="AA510" s="186"/>
      <c r="AB510" s="339">
        <v>6017</v>
      </c>
      <c r="AC510" s="190"/>
    </row>
    <row r="511" spans="1:30" s="5" customFormat="1" ht="15">
      <c r="A511" s="147" t="s">
        <v>517</v>
      </c>
      <c r="B511" s="208">
        <v>50</v>
      </c>
      <c r="C511" s="208">
        <f>B511*115</f>
        <v>5750</v>
      </c>
      <c r="D511" s="208" t="s">
        <v>20</v>
      </c>
      <c r="E511" s="204">
        <v>0.95</v>
      </c>
      <c r="F511" s="208" t="s">
        <v>215</v>
      </c>
      <c r="G511" s="208">
        <v>44</v>
      </c>
      <c r="H511" s="147" t="s">
        <v>29</v>
      </c>
      <c r="I511" s="204">
        <v>168</v>
      </c>
      <c r="J511" s="398" t="s">
        <v>497</v>
      </c>
      <c r="K511" s="204" t="s">
        <v>498</v>
      </c>
      <c r="L511" s="204">
        <v>1100</v>
      </c>
      <c r="M511" s="208">
        <v>1450</v>
      </c>
      <c r="N511" s="212" t="s">
        <v>221</v>
      </c>
      <c r="O511" s="212" t="s">
        <v>310</v>
      </c>
      <c r="P511" s="212" t="s">
        <v>14</v>
      </c>
      <c r="Q511" s="212" t="s">
        <v>164</v>
      </c>
      <c r="R511" s="212" t="s">
        <v>309</v>
      </c>
      <c r="S511" s="147"/>
      <c r="T511" s="189"/>
      <c r="U511" s="186">
        <v>3600</v>
      </c>
      <c r="V511" s="186">
        <f t="shared" ref="V511:V566" si="119">ROUND(((U511*1.1)/5),0)*5</f>
        <v>3960</v>
      </c>
      <c r="W511" s="186">
        <f t="shared" ref="W511:W566" si="120">ROUND(((V511*1.3)/5),0)*5</f>
        <v>5150</v>
      </c>
      <c r="X511" s="186">
        <f t="shared" ref="X511:X566" si="121">ROUND(((W511*1.1)/5),0)*5</f>
        <v>5665</v>
      </c>
      <c r="Y511" s="186"/>
      <c r="Z511" s="186"/>
      <c r="AA511" s="186"/>
      <c r="AB511" s="339">
        <v>6012</v>
      </c>
      <c r="AC511" s="190"/>
    </row>
    <row r="512" spans="1:30" s="5" customFormat="1" ht="15">
      <c r="A512" s="147" t="s">
        <v>520</v>
      </c>
      <c r="B512" s="208">
        <v>50</v>
      </c>
      <c r="C512" s="208">
        <f>B512*115</f>
        <v>5750</v>
      </c>
      <c r="D512" s="208" t="s">
        <v>20</v>
      </c>
      <c r="E512" s="204">
        <v>0.95</v>
      </c>
      <c r="F512" s="208" t="s">
        <v>215</v>
      </c>
      <c r="G512" s="208">
        <v>44</v>
      </c>
      <c r="H512" s="147" t="s">
        <v>29</v>
      </c>
      <c r="I512" s="204">
        <v>168</v>
      </c>
      <c r="J512" s="398" t="s">
        <v>499</v>
      </c>
      <c r="K512" s="204" t="s">
        <v>500</v>
      </c>
      <c r="L512" s="204">
        <v>1200</v>
      </c>
      <c r="M512" s="208">
        <v>1450</v>
      </c>
      <c r="N512" s="212" t="s">
        <v>221</v>
      </c>
      <c r="O512" s="212" t="s">
        <v>310</v>
      </c>
      <c r="P512" s="212" t="s">
        <v>14</v>
      </c>
      <c r="Q512" s="212" t="s">
        <v>164</v>
      </c>
      <c r="R512" s="212" t="s">
        <v>309</v>
      </c>
      <c r="S512" s="147"/>
      <c r="T512" s="189"/>
      <c r="U512" s="186">
        <v>4050</v>
      </c>
      <c r="V512" s="186">
        <f t="shared" si="119"/>
        <v>4455</v>
      </c>
      <c r="W512" s="186">
        <f t="shared" si="120"/>
        <v>5790</v>
      </c>
      <c r="X512" s="186">
        <f t="shared" si="121"/>
        <v>6370</v>
      </c>
      <c r="Y512" s="186"/>
      <c r="Z512" s="186"/>
      <c r="AA512" s="186"/>
      <c r="AB512" s="339">
        <v>6015</v>
      </c>
      <c r="AC512" s="190"/>
    </row>
    <row r="513" spans="1:29" s="5" customFormat="1" ht="15">
      <c r="A513" s="147" t="s">
        <v>523</v>
      </c>
      <c r="B513" s="208">
        <v>50</v>
      </c>
      <c r="C513" s="208">
        <f>B513*115</f>
        <v>5750</v>
      </c>
      <c r="D513" s="208" t="s">
        <v>20</v>
      </c>
      <c r="E513" s="204">
        <v>0.95</v>
      </c>
      <c r="F513" s="208" t="s">
        <v>215</v>
      </c>
      <c r="G513" s="208">
        <v>44</v>
      </c>
      <c r="H513" s="147" t="s">
        <v>29</v>
      </c>
      <c r="I513" s="204">
        <v>168</v>
      </c>
      <c r="J513" s="398" t="s">
        <v>501</v>
      </c>
      <c r="K513" s="204" t="s">
        <v>453</v>
      </c>
      <c r="L513" s="204">
        <v>1400</v>
      </c>
      <c r="M513" s="208">
        <v>2000</v>
      </c>
      <c r="N513" s="212" t="s">
        <v>221</v>
      </c>
      <c r="O513" s="212" t="s">
        <v>310</v>
      </c>
      <c r="P513" s="212" t="s">
        <v>14</v>
      </c>
      <c r="Q513" s="212" t="s">
        <v>164</v>
      </c>
      <c r="R513" s="212" t="s">
        <v>309</v>
      </c>
      <c r="S513" s="147"/>
      <c r="T513" s="189"/>
      <c r="U513" s="186">
        <v>4200</v>
      </c>
      <c r="V513" s="186">
        <f t="shared" si="119"/>
        <v>4620</v>
      </c>
      <c r="W513" s="186">
        <f t="shared" si="120"/>
        <v>6005</v>
      </c>
      <c r="X513" s="186">
        <f t="shared" si="121"/>
        <v>6605</v>
      </c>
      <c r="Y513" s="186"/>
      <c r="Z513" s="186"/>
      <c r="AA513" s="186"/>
      <c r="AB513" s="339">
        <v>6018</v>
      </c>
      <c r="AC513" s="190"/>
    </row>
    <row r="514" spans="1:29" s="5" customFormat="1" ht="15">
      <c r="A514" s="154" t="s">
        <v>225</v>
      </c>
      <c r="B514" s="209">
        <v>30</v>
      </c>
      <c r="C514" s="209">
        <f>B514*120</f>
        <v>3600</v>
      </c>
      <c r="D514" s="209" t="s">
        <v>20</v>
      </c>
      <c r="E514" s="205">
        <v>0.95</v>
      </c>
      <c r="F514" s="209" t="s">
        <v>224</v>
      </c>
      <c r="G514" s="209">
        <v>20</v>
      </c>
      <c r="H514" s="154" t="s">
        <v>29</v>
      </c>
      <c r="I514" s="205">
        <v>56</v>
      </c>
      <c r="J514" s="340" t="s">
        <v>539</v>
      </c>
      <c r="K514" s="205" t="s">
        <v>455</v>
      </c>
      <c r="L514" s="205">
        <v>2450</v>
      </c>
      <c r="M514" s="209">
        <v>3050</v>
      </c>
      <c r="N514" s="213" t="s">
        <v>316</v>
      </c>
      <c r="O514" s="213" t="s">
        <v>230</v>
      </c>
      <c r="P514" s="213" t="s">
        <v>14</v>
      </c>
      <c r="Q514" s="213" t="s">
        <v>164</v>
      </c>
      <c r="R514" s="213" t="s">
        <v>31</v>
      </c>
      <c r="S514" s="154"/>
      <c r="T514" s="190"/>
      <c r="U514" s="438">
        <v>2210</v>
      </c>
      <c r="V514" s="438">
        <f t="shared" si="119"/>
        <v>2430</v>
      </c>
      <c r="W514" s="438">
        <f t="shared" si="120"/>
        <v>3160</v>
      </c>
      <c r="X514" s="438">
        <f t="shared" si="121"/>
        <v>3475</v>
      </c>
      <c r="Y514" s="438"/>
      <c r="Z514" s="436"/>
      <c r="AA514" s="436"/>
      <c r="AB514" s="190">
        <v>7001</v>
      </c>
      <c r="AC514" s="190"/>
    </row>
    <row r="515" spans="1:29" s="5" customFormat="1" ht="15">
      <c r="A515" s="154" t="s">
        <v>228</v>
      </c>
      <c r="B515" s="209">
        <v>30</v>
      </c>
      <c r="C515" s="209">
        <f>B515*120</f>
        <v>3600</v>
      </c>
      <c r="D515" s="209" t="s">
        <v>20</v>
      </c>
      <c r="E515" s="205">
        <v>0.95</v>
      </c>
      <c r="F515" s="209" t="s">
        <v>224</v>
      </c>
      <c r="G515" s="209">
        <v>20</v>
      </c>
      <c r="H515" s="154" t="s">
        <v>29</v>
      </c>
      <c r="I515" s="205">
        <v>56</v>
      </c>
      <c r="J515" s="340" t="s">
        <v>539</v>
      </c>
      <c r="K515" s="205" t="s">
        <v>455</v>
      </c>
      <c r="L515" s="205">
        <v>2500</v>
      </c>
      <c r="M515" s="209">
        <v>3450</v>
      </c>
      <c r="N515" s="213" t="s">
        <v>316</v>
      </c>
      <c r="O515" s="213" t="s">
        <v>230</v>
      </c>
      <c r="P515" s="213" t="s">
        <v>14</v>
      </c>
      <c r="Q515" s="213" t="s">
        <v>164</v>
      </c>
      <c r="R515" s="213" t="s">
        <v>31</v>
      </c>
      <c r="S515" s="154"/>
      <c r="T515" s="190"/>
      <c r="U515" s="438">
        <v>2210</v>
      </c>
      <c r="V515" s="438">
        <f t="shared" si="119"/>
        <v>2430</v>
      </c>
      <c r="W515" s="438">
        <f t="shared" si="120"/>
        <v>3160</v>
      </c>
      <c r="X515" s="438">
        <f t="shared" si="121"/>
        <v>3475</v>
      </c>
      <c r="Y515" s="438"/>
      <c r="Z515" s="436"/>
      <c r="AA515" s="436"/>
      <c r="AB515" s="190">
        <v>7004</v>
      </c>
      <c r="AC515" s="190"/>
    </row>
    <row r="516" spans="1:29" s="5" customFormat="1" ht="15">
      <c r="A516" s="154" t="s">
        <v>229</v>
      </c>
      <c r="B516" s="209">
        <v>30</v>
      </c>
      <c r="C516" s="209">
        <f>B516*120</f>
        <v>3600</v>
      </c>
      <c r="D516" s="209" t="s">
        <v>20</v>
      </c>
      <c r="E516" s="205">
        <v>0.95</v>
      </c>
      <c r="F516" s="209" t="s">
        <v>224</v>
      </c>
      <c r="G516" s="209">
        <v>20</v>
      </c>
      <c r="H516" s="154" t="s">
        <v>29</v>
      </c>
      <c r="I516" s="205">
        <v>56</v>
      </c>
      <c r="J516" s="340" t="s">
        <v>539</v>
      </c>
      <c r="K516" s="205" t="s">
        <v>455</v>
      </c>
      <c r="L516" s="205">
        <v>2850</v>
      </c>
      <c r="M516" s="209">
        <v>3700</v>
      </c>
      <c r="N516" s="213" t="s">
        <v>316</v>
      </c>
      <c r="O516" s="213" t="s">
        <v>230</v>
      </c>
      <c r="P516" s="213" t="s">
        <v>14</v>
      </c>
      <c r="Q516" s="213" t="s">
        <v>164</v>
      </c>
      <c r="R516" s="213" t="s">
        <v>31</v>
      </c>
      <c r="S516" s="154"/>
      <c r="T516" s="190"/>
      <c r="U516" s="438">
        <v>2210</v>
      </c>
      <c r="V516" s="438">
        <f t="shared" si="119"/>
        <v>2430</v>
      </c>
      <c r="W516" s="438">
        <f t="shared" si="120"/>
        <v>3160</v>
      </c>
      <c r="X516" s="438">
        <f t="shared" si="121"/>
        <v>3475</v>
      </c>
      <c r="Y516" s="438"/>
      <c r="Z516" s="436"/>
      <c r="AA516" s="436"/>
      <c r="AB516" s="190">
        <v>7007</v>
      </c>
      <c r="AC516" s="190"/>
    </row>
    <row r="517" spans="1:29" s="5" customFormat="1" ht="15">
      <c r="A517" s="154" t="s">
        <v>235</v>
      </c>
      <c r="B517" s="209">
        <v>30</v>
      </c>
      <c r="C517" s="209">
        <f>B517*115</f>
        <v>3450</v>
      </c>
      <c r="D517" s="209" t="s">
        <v>20</v>
      </c>
      <c r="E517" s="205">
        <v>0.95</v>
      </c>
      <c r="F517" s="209" t="s">
        <v>224</v>
      </c>
      <c r="G517" s="209">
        <v>20</v>
      </c>
      <c r="H517" s="154" t="s">
        <v>29</v>
      </c>
      <c r="I517" s="205">
        <v>56</v>
      </c>
      <c r="J517" s="340" t="s">
        <v>539</v>
      </c>
      <c r="K517" s="205" t="s">
        <v>455</v>
      </c>
      <c r="L517" s="205">
        <v>2550</v>
      </c>
      <c r="M517" s="209">
        <v>3250</v>
      </c>
      <c r="N517" s="213" t="s">
        <v>316</v>
      </c>
      <c r="O517" s="213" t="s">
        <v>230</v>
      </c>
      <c r="P517" s="213" t="s">
        <v>14</v>
      </c>
      <c r="Q517" s="213" t="s">
        <v>164</v>
      </c>
      <c r="R517" s="213" t="s">
        <v>31</v>
      </c>
      <c r="S517" s="154"/>
      <c r="T517" s="190"/>
      <c r="U517" s="438">
        <v>2210</v>
      </c>
      <c r="V517" s="438">
        <f t="shared" si="119"/>
        <v>2430</v>
      </c>
      <c r="W517" s="438">
        <f t="shared" si="120"/>
        <v>3160</v>
      </c>
      <c r="X517" s="438">
        <f t="shared" si="121"/>
        <v>3475</v>
      </c>
      <c r="Y517" s="438"/>
      <c r="Z517" s="436"/>
      <c r="AA517" s="436"/>
      <c r="AB517" s="190">
        <v>7010</v>
      </c>
      <c r="AC517" s="190"/>
    </row>
    <row r="518" spans="1:29" s="5" customFormat="1" ht="15">
      <c r="A518" s="154" t="s">
        <v>226</v>
      </c>
      <c r="B518" s="209">
        <v>40</v>
      </c>
      <c r="C518" s="209">
        <f t="shared" ref="C518:C524" si="122">B518*120</f>
        <v>4800</v>
      </c>
      <c r="D518" s="209" t="s">
        <v>20</v>
      </c>
      <c r="E518" s="205">
        <v>0.95</v>
      </c>
      <c r="F518" s="209" t="s">
        <v>224</v>
      </c>
      <c r="G518" s="209">
        <v>20</v>
      </c>
      <c r="H518" s="154" t="s">
        <v>29</v>
      </c>
      <c r="I518" s="205">
        <v>64</v>
      </c>
      <c r="J518" s="340" t="s">
        <v>539</v>
      </c>
      <c r="K518" s="205" t="s">
        <v>455</v>
      </c>
      <c r="L518" s="205">
        <v>2500</v>
      </c>
      <c r="M518" s="209">
        <v>3100</v>
      </c>
      <c r="N518" s="213" t="s">
        <v>316</v>
      </c>
      <c r="O518" s="213" t="s">
        <v>230</v>
      </c>
      <c r="P518" s="213" t="s">
        <v>14</v>
      </c>
      <c r="Q518" s="213" t="s">
        <v>164</v>
      </c>
      <c r="R518" s="213" t="s">
        <v>31</v>
      </c>
      <c r="S518" s="154"/>
      <c r="T518" s="190"/>
      <c r="U518" s="438">
        <v>2275</v>
      </c>
      <c r="V518" s="438">
        <f t="shared" si="119"/>
        <v>2505</v>
      </c>
      <c r="W518" s="438">
        <f t="shared" si="120"/>
        <v>3255</v>
      </c>
      <c r="X518" s="438">
        <f t="shared" si="121"/>
        <v>3580</v>
      </c>
      <c r="Y518" s="438"/>
      <c r="Z518" s="436"/>
      <c r="AA518" s="436"/>
      <c r="AB518" s="190">
        <v>7002</v>
      </c>
      <c r="AC518" s="190"/>
    </row>
    <row r="519" spans="1:29" s="5" customFormat="1" ht="15">
      <c r="A519" s="154" t="s">
        <v>231</v>
      </c>
      <c r="B519" s="209">
        <v>40</v>
      </c>
      <c r="C519" s="209">
        <f>B519*120</f>
        <v>4800</v>
      </c>
      <c r="D519" s="209" t="s">
        <v>20</v>
      </c>
      <c r="E519" s="205">
        <v>0.95</v>
      </c>
      <c r="F519" s="209" t="s">
        <v>224</v>
      </c>
      <c r="G519" s="209">
        <v>20</v>
      </c>
      <c r="H519" s="154" t="s">
        <v>29</v>
      </c>
      <c r="I519" s="205">
        <v>64</v>
      </c>
      <c r="J519" s="340" t="s">
        <v>539</v>
      </c>
      <c r="K519" s="205" t="s">
        <v>455</v>
      </c>
      <c r="L519" s="205">
        <v>2550</v>
      </c>
      <c r="M519" s="209">
        <v>3200</v>
      </c>
      <c r="N519" s="213" t="s">
        <v>316</v>
      </c>
      <c r="O519" s="213" t="s">
        <v>230</v>
      </c>
      <c r="P519" s="213" t="s">
        <v>14</v>
      </c>
      <c r="Q519" s="213" t="s">
        <v>164</v>
      </c>
      <c r="R519" s="213" t="s">
        <v>31</v>
      </c>
      <c r="S519" s="154"/>
      <c r="T519" s="190"/>
      <c r="U519" s="438">
        <v>2275</v>
      </c>
      <c r="V519" s="438">
        <f t="shared" si="119"/>
        <v>2505</v>
      </c>
      <c r="W519" s="438">
        <f t="shared" si="120"/>
        <v>3255</v>
      </c>
      <c r="X519" s="438">
        <f t="shared" si="121"/>
        <v>3580</v>
      </c>
      <c r="Y519" s="438"/>
      <c r="Z519" s="436"/>
      <c r="AA519" s="436"/>
      <c r="AB519" s="190">
        <v>7005</v>
      </c>
    </row>
    <row r="520" spans="1:29" s="5" customFormat="1" ht="15">
      <c r="A520" s="154" t="s">
        <v>233</v>
      </c>
      <c r="B520" s="209">
        <v>40</v>
      </c>
      <c r="C520" s="209">
        <f>B520*120</f>
        <v>4800</v>
      </c>
      <c r="D520" s="209" t="s">
        <v>20</v>
      </c>
      <c r="E520" s="205">
        <v>0.95</v>
      </c>
      <c r="F520" s="209" t="s">
        <v>224</v>
      </c>
      <c r="G520" s="209">
        <v>20</v>
      </c>
      <c r="H520" s="154" t="s">
        <v>29</v>
      </c>
      <c r="I520" s="205">
        <v>64</v>
      </c>
      <c r="J520" s="340" t="s">
        <v>539</v>
      </c>
      <c r="K520" s="205" t="s">
        <v>455</v>
      </c>
      <c r="L520" s="205">
        <v>2900</v>
      </c>
      <c r="M520" s="209">
        <v>3700</v>
      </c>
      <c r="N520" s="213" t="s">
        <v>316</v>
      </c>
      <c r="O520" s="213" t="s">
        <v>230</v>
      </c>
      <c r="P520" s="213" t="s">
        <v>14</v>
      </c>
      <c r="Q520" s="213" t="s">
        <v>164</v>
      </c>
      <c r="R520" s="213" t="s">
        <v>31</v>
      </c>
      <c r="S520" s="154"/>
      <c r="T520" s="190"/>
      <c r="U520" s="438">
        <v>2275</v>
      </c>
      <c r="V520" s="438">
        <f t="shared" si="119"/>
        <v>2505</v>
      </c>
      <c r="W520" s="438">
        <f t="shared" si="120"/>
        <v>3255</v>
      </c>
      <c r="X520" s="438">
        <f t="shared" si="121"/>
        <v>3580</v>
      </c>
      <c r="Y520" s="438"/>
      <c r="Z520" s="436"/>
      <c r="AA520" s="436"/>
      <c r="AB520" s="190">
        <v>7008</v>
      </c>
    </row>
    <row r="521" spans="1:29" s="5" customFormat="1" ht="15">
      <c r="A521" s="154" t="s">
        <v>236</v>
      </c>
      <c r="B521" s="209">
        <v>40</v>
      </c>
      <c r="C521" s="209">
        <f>B521*115</f>
        <v>4600</v>
      </c>
      <c r="D521" s="209" t="s">
        <v>20</v>
      </c>
      <c r="E521" s="205">
        <v>0.95</v>
      </c>
      <c r="F521" s="209" t="s">
        <v>224</v>
      </c>
      <c r="G521" s="209">
        <v>20</v>
      </c>
      <c r="H521" s="154" t="s">
        <v>29</v>
      </c>
      <c r="I521" s="205">
        <v>64</v>
      </c>
      <c r="J521" s="340" t="s">
        <v>539</v>
      </c>
      <c r="K521" s="205" t="s">
        <v>455</v>
      </c>
      <c r="L521" s="205">
        <v>2650</v>
      </c>
      <c r="M521" s="209">
        <v>3300</v>
      </c>
      <c r="N521" s="213" t="s">
        <v>316</v>
      </c>
      <c r="O521" s="213" t="s">
        <v>230</v>
      </c>
      <c r="P521" s="213" t="s">
        <v>14</v>
      </c>
      <c r="Q521" s="213" t="s">
        <v>164</v>
      </c>
      <c r="R521" s="213" t="s">
        <v>31</v>
      </c>
      <c r="S521" s="154"/>
      <c r="T521" s="190"/>
      <c r="U521" s="438">
        <v>2275</v>
      </c>
      <c r="V521" s="438">
        <f t="shared" si="119"/>
        <v>2505</v>
      </c>
      <c r="W521" s="438">
        <f t="shared" si="120"/>
        <v>3255</v>
      </c>
      <c r="X521" s="438">
        <f t="shared" si="121"/>
        <v>3580</v>
      </c>
      <c r="Y521" s="438"/>
      <c r="Z521" s="436"/>
      <c r="AA521" s="436"/>
      <c r="AB521" s="190">
        <v>7011</v>
      </c>
    </row>
    <row r="522" spans="1:29" s="5" customFormat="1" ht="15">
      <c r="A522" s="154" t="s">
        <v>227</v>
      </c>
      <c r="B522" s="209">
        <v>50</v>
      </c>
      <c r="C522" s="209">
        <f t="shared" si="122"/>
        <v>6000</v>
      </c>
      <c r="D522" s="209" t="s">
        <v>20</v>
      </c>
      <c r="E522" s="205">
        <v>0.95</v>
      </c>
      <c r="F522" s="209" t="s">
        <v>224</v>
      </c>
      <c r="G522" s="209">
        <v>20</v>
      </c>
      <c r="H522" s="154" t="s">
        <v>29</v>
      </c>
      <c r="I522" s="205">
        <v>80</v>
      </c>
      <c r="J522" s="340" t="s">
        <v>539</v>
      </c>
      <c r="K522" s="205" t="s">
        <v>455</v>
      </c>
      <c r="L522" s="205">
        <v>2800</v>
      </c>
      <c r="M522" s="209">
        <v>3400</v>
      </c>
      <c r="N522" s="213" t="s">
        <v>316</v>
      </c>
      <c r="O522" s="213" t="s">
        <v>230</v>
      </c>
      <c r="P522" s="213" t="s">
        <v>14</v>
      </c>
      <c r="Q522" s="213" t="s">
        <v>164</v>
      </c>
      <c r="R522" s="213" t="s">
        <v>31</v>
      </c>
      <c r="S522" s="154"/>
      <c r="T522" s="190"/>
      <c r="U522" s="438">
        <v>3105</v>
      </c>
      <c r="V522" s="438">
        <f t="shared" si="119"/>
        <v>3415</v>
      </c>
      <c r="W522" s="438">
        <f t="shared" si="120"/>
        <v>4440</v>
      </c>
      <c r="X522" s="438">
        <f t="shared" si="121"/>
        <v>4885</v>
      </c>
      <c r="Y522" s="438"/>
      <c r="Z522" s="436"/>
      <c r="AA522" s="436"/>
      <c r="AB522" s="190">
        <v>7003</v>
      </c>
    </row>
    <row r="523" spans="1:29" s="5" customFormat="1" ht="15">
      <c r="A523" s="154" t="s">
        <v>232</v>
      </c>
      <c r="B523" s="209">
        <v>50</v>
      </c>
      <c r="C523" s="209">
        <f t="shared" si="122"/>
        <v>6000</v>
      </c>
      <c r="D523" s="209" t="s">
        <v>20</v>
      </c>
      <c r="E523" s="205">
        <v>0.95</v>
      </c>
      <c r="F523" s="209" t="s">
        <v>224</v>
      </c>
      <c r="G523" s="209">
        <v>20</v>
      </c>
      <c r="H523" s="154" t="s">
        <v>29</v>
      </c>
      <c r="I523" s="205">
        <v>80</v>
      </c>
      <c r="J523" s="340" t="s">
        <v>539</v>
      </c>
      <c r="K523" s="205" t="s">
        <v>455</v>
      </c>
      <c r="L523" s="205">
        <v>2600</v>
      </c>
      <c r="M523" s="209">
        <v>3500</v>
      </c>
      <c r="N523" s="213" t="s">
        <v>316</v>
      </c>
      <c r="O523" s="213" t="s">
        <v>230</v>
      </c>
      <c r="P523" s="213" t="s">
        <v>14</v>
      </c>
      <c r="Q523" s="213" t="s">
        <v>164</v>
      </c>
      <c r="R523" s="213" t="s">
        <v>31</v>
      </c>
      <c r="S523" s="154"/>
      <c r="T523" s="190"/>
      <c r="U523" s="438">
        <v>3105</v>
      </c>
      <c r="V523" s="438">
        <f t="shared" si="119"/>
        <v>3415</v>
      </c>
      <c r="W523" s="438">
        <f t="shared" si="120"/>
        <v>4440</v>
      </c>
      <c r="X523" s="438">
        <f t="shared" si="121"/>
        <v>4885</v>
      </c>
      <c r="Y523" s="438"/>
      <c r="Z523" s="436"/>
      <c r="AA523" s="436"/>
      <c r="AB523" s="190">
        <v>7006</v>
      </c>
    </row>
    <row r="524" spans="1:29" s="5" customFormat="1" ht="15">
      <c r="A524" s="154" t="s">
        <v>234</v>
      </c>
      <c r="B524" s="209">
        <v>50</v>
      </c>
      <c r="C524" s="209">
        <f t="shared" si="122"/>
        <v>6000</v>
      </c>
      <c r="D524" s="209" t="s">
        <v>20</v>
      </c>
      <c r="E524" s="205">
        <v>0.95</v>
      </c>
      <c r="F524" s="209" t="s">
        <v>224</v>
      </c>
      <c r="G524" s="209">
        <v>20</v>
      </c>
      <c r="H524" s="154" t="s">
        <v>29</v>
      </c>
      <c r="I524" s="205">
        <v>80</v>
      </c>
      <c r="J524" s="340" t="s">
        <v>539</v>
      </c>
      <c r="K524" s="205" t="s">
        <v>455</v>
      </c>
      <c r="L524" s="205">
        <v>3000</v>
      </c>
      <c r="M524" s="209">
        <v>3700</v>
      </c>
      <c r="N524" s="213" t="s">
        <v>316</v>
      </c>
      <c r="O524" s="213" t="s">
        <v>230</v>
      </c>
      <c r="P524" s="213" t="s">
        <v>14</v>
      </c>
      <c r="Q524" s="213" t="s">
        <v>164</v>
      </c>
      <c r="R524" s="213" t="s">
        <v>31</v>
      </c>
      <c r="S524" s="154"/>
      <c r="T524" s="190"/>
      <c r="U524" s="438">
        <v>3105</v>
      </c>
      <c r="V524" s="438">
        <f t="shared" si="119"/>
        <v>3415</v>
      </c>
      <c r="W524" s="438">
        <f t="shared" si="120"/>
        <v>4440</v>
      </c>
      <c r="X524" s="438">
        <f t="shared" si="121"/>
        <v>4885</v>
      </c>
      <c r="Y524" s="438"/>
      <c r="Z524" s="436"/>
      <c r="AA524" s="436"/>
      <c r="AB524" s="190">
        <v>7009</v>
      </c>
    </row>
    <row r="525" spans="1:29" s="5" customFormat="1" ht="15">
      <c r="A525" s="154" t="s">
        <v>237</v>
      </c>
      <c r="B525" s="209">
        <v>50</v>
      </c>
      <c r="C525" s="209">
        <f>B525*115</f>
        <v>5750</v>
      </c>
      <c r="D525" s="209" t="s">
        <v>20</v>
      </c>
      <c r="E525" s="205">
        <v>0.95</v>
      </c>
      <c r="F525" s="209" t="s">
        <v>224</v>
      </c>
      <c r="G525" s="209">
        <v>20</v>
      </c>
      <c r="H525" s="154" t="s">
        <v>29</v>
      </c>
      <c r="I525" s="205">
        <v>80</v>
      </c>
      <c r="J525" s="340" t="s">
        <v>539</v>
      </c>
      <c r="K525" s="205" t="s">
        <v>455</v>
      </c>
      <c r="L525" s="205">
        <v>2700</v>
      </c>
      <c r="M525" s="209">
        <v>3400</v>
      </c>
      <c r="N525" s="213" t="s">
        <v>316</v>
      </c>
      <c r="O525" s="213" t="s">
        <v>230</v>
      </c>
      <c r="P525" s="213" t="s">
        <v>14</v>
      </c>
      <c r="Q525" s="213" t="s">
        <v>164</v>
      </c>
      <c r="R525" s="213" t="s">
        <v>31</v>
      </c>
      <c r="S525" s="154"/>
      <c r="T525" s="190"/>
      <c r="U525" s="438">
        <v>3105</v>
      </c>
      <c r="V525" s="438">
        <f t="shared" si="119"/>
        <v>3415</v>
      </c>
      <c r="W525" s="438">
        <f t="shared" si="120"/>
        <v>4440</v>
      </c>
      <c r="X525" s="438">
        <f t="shared" si="121"/>
        <v>4885</v>
      </c>
      <c r="Y525" s="438"/>
      <c r="Z525" s="436"/>
      <c r="AA525" s="436"/>
      <c r="AB525" s="190">
        <v>7012</v>
      </c>
    </row>
    <row r="526" spans="1:29" s="5" customFormat="1">
      <c r="A526" s="154"/>
      <c r="B526" s="209"/>
      <c r="C526" s="209"/>
      <c r="D526" s="209"/>
      <c r="E526" s="205"/>
      <c r="F526" s="209"/>
      <c r="G526" s="209"/>
      <c r="H526" s="154"/>
      <c r="I526" s="205"/>
      <c r="J526" s="321"/>
      <c r="K526" s="205"/>
      <c r="L526" s="205"/>
      <c r="M526" s="209"/>
      <c r="N526" s="213"/>
      <c r="O526" s="213"/>
      <c r="P526" s="213"/>
      <c r="Q526" s="213"/>
      <c r="R526" s="213"/>
      <c r="S526" s="154"/>
      <c r="T526" s="190"/>
      <c r="U526" s="438"/>
      <c r="V526" s="438"/>
      <c r="W526" s="438"/>
      <c r="X526" s="438"/>
      <c r="Y526" s="438"/>
      <c r="Z526" s="436"/>
      <c r="AA526" s="436"/>
      <c r="AB526" s="190"/>
    </row>
    <row r="527" spans="1:29" s="5" customFormat="1" ht="15">
      <c r="A527" s="154" t="s">
        <v>839</v>
      </c>
      <c r="B527" s="209">
        <v>32</v>
      </c>
      <c r="C527" s="209">
        <f t="shared" ref="C527:C528" si="123">B527*120</f>
        <v>3840</v>
      </c>
      <c r="D527" s="209" t="s">
        <v>20</v>
      </c>
      <c r="E527" s="205">
        <v>0.95</v>
      </c>
      <c r="F527" s="209" t="s">
        <v>224</v>
      </c>
      <c r="G527" s="209">
        <v>40</v>
      </c>
      <c r="H527" s="154" t="s">
        <v>29</v>
      </c>
      <c r="I527" s="205">
        <v>56</v>
      </c>
      <c r="J527" s="340" t="s">
        <v>843</v>
      </c>
      <c r="K527" s="205" t="s">
        <v>846</v>
      </c>
      <c r="L527" s="205">
        <v>1350</v>
      </c>
      <c r="M527" s="209">
        <v>2050</v>
      </c>
      <c r="N527" s="213" t="s">
        <v>316</v>
      </c>
      <c r="O527" s="213" t="s">
        <v>230</v>
      </c>
      <c r="P527" s="213" t="s">
        <v>14</v>
      </c>
      <c r="Q527" s="213" t="s">
        <v>164</v>
      </c>
      <c r="R527" s="213" t="s">
        <v>309</v>
      </c>
      <c r="S527" s="154"/>
      <c r="T527" s="190"/>
      <c r="U527" s="438">
        <v>1400</v>
      </c>
      <c r="V527" s="438">
        <f t="shared" ref="V527:V529" si="124">ROUND(((U527*1.1)/5),0)*5</f>
        <v>1540</v>
      </c>
      <c r="W527" s="438">
        <f t="shared" ref="W527:W529" si="125">ROUND(((V527*1.3)/5),0)*5</f>
        <v>2000</v>
      </c>
      <c r="X527" s="438">
        <f t="shared" ref="X527:X529" si="126">ROUND(((W527*1.1)/5),0)*5</f>
        <v>2200</v>
      </c>
      <c r="Y527" s="438"/>
      <c r="Z527" s="436"/>
      <c r="AA527" s="436"/>
      <c r="AB527" s="190">
        <v>701032</v>
      </c>
    </row>
    <row r="528" spans="1:29" s="5" customFormat="1" ht="15">
      <c r="A528" s="154" t="s">
        <v>840</v>
      </c>
      <c r="B528" s="209">
        <v>38</v>
      </c>
      <c r="C528" s="209">
        <f t="shared" si="123"/>
        <v>4560</v>
      </c>
      <c r="D528" s="209" t="s">
        <v>20</v>
      </c>
      <c r="E528" s="205">
        <v>0.95</v>
      </c>
      <c r="F528" s="209" t="s">
        <v>224</v>
      </c>
      <c r="G528" s="209">
        <v>40</v>
      </c>
      <c r="H528" s="154" t="s">
        <v>29</v>
      </c>
      <c r="I528" s="205">
        <v>64</v>
      </c>
      <c r="J528" s="340" t="s">
        <v>843</v>
      </c>
      <c r="K528" s="205" t="s">
        <v>846</v>
      </c>
      <c r="L528" s="205">
        <v>1450</v>
      </c>
      <c r="M528" s="209">
        <v>2150</v>
      </c>
      <c r="N528" s="213" t="s">
        <v>316</v>
      </c>
      <c r="O528" s="213" t="s">
        <v>230</v>
      </c>
      <c r="P528" s="213" t="s">
        <v>14</v>
      </c>
      <c r="Q528" s="213" t="s">
        <v>164</v>
      </c>
      <c r="R528" s="213" t="s">
        <v>309</v>
      </c>
      <c r="S528" s="154"/>
      <c r="T528" s="190"/>
      <c r="U528" s="438">
        <v>1450</v>
      </c>
      <c r="V528" s="438">
        <f t="shared" si="124"/>
        <v>1595</v>
      </c>
      <c r="W528" s="438">
        <f t="shared" si="125"/>
        <v>2075</v>
      </c>
      <c r="X528" s="438">
        <f t="shared" si="126"/>
        <v>2285</v>
      </c>
      <c r="Y528" s="438"/>
      <c r="Z528" s="436"/>
      <c r="AA528" s="436"/>
      <c r="AB528" s="190">
        <v>701038</v>
      </c>
    </row>
    <row r="529" spans="1:29" s="5" customFormat="1" ht="15">
      <c r="A529" s="154" t="s">
        <v>841</v>
      </c>
      <c r="B529" s="209">
        <v>48</v>
      </c>
      <c r="C529" s="209">
        <f>B529*120</f>
        <v>5760</v>
      </c>
      <c r="D529" s="209" t="s">
        <v>20</v>
      </c>
      <c r="E529" s="205">
        <v>0.95</v>
      </c>
      <c r="F529" s="209" t="s">
        <v>224</v>
      </c>
      <c r="G529" s="209">
        <v>40</v>
      </c>
      <c r="H529" s="154" t="s">
        <v>29</v>
      </c>
      <c r="I529" s="205">
        <v>72</v>
      </c>
      <c r="J529" s="340" t="s">
        <v>843</v>
      </c>
      <c r="K529" s="205" t="s">
        <v>846</v>
      </c>
      <c r="L529" s="205">
        <v>1500</v>
      </c>
      <c r="M529" s="209">
        <v>2200</v>
      </c>
      <c r="N529" s="213" t="s">
        <v>316</v>
      </c>
      <c r="O529" s="213" t="s">
        <v>230</v>
      </c>
      <c r="P529" s="213" t="s">
        <v>14</v>
      </c>
      <c r="Q529" s="213" t="s">
        <v>164</v>
      </c>
      <c r="R529" s="213" t="s">
        <v>309</v>
      </c>
      <c r="S529" s="154"/>
      <c r="T529" s="190"/>
      <c r="U529" s="438">
        <v>1500</v>
      </c>
      <c r="V529" s="438">
        <f t="shared" si="124"/>
        <v>1650</v>
      </c>
      <c r="W529" s="438">
        <f t="shared" si="125"/>
        <v>2145</v>
      </c>
      <c r="X529" s="438">
        <f t="shared" si="126"/>
        <v>2360</v>
      </c>
      <c r="Y529" s="438"/>
      <c r="Z529" s="436"/>
      <c r="AA529" s="436"/>
      <c r="AB529" s="190">
        <v>701042</v>
      </c>
    </row>
    <row r="530" spans="1:29" s="5" customFormat="1">
      <c r="A530" s="154"/>
      <c r="B530" s="209"/>
      <c r="C530" s="209"/>
      <c r="D530" s="209"/>
      <c r="E530" s="205"/>
      <c r="F530" s="209"/>
      <c r="G530" s="209"/>
      <c r="H530" s="154"/>
      <c r="I530" s="205"/>
      <c r="J530" s="340"/>
      <c r="K530" s="205"/>
      <c r="L530" s="205"/>
      <c r="M530" s="209"/>
      <c r="N530" s="213"/>
      <c r="O530" s="213"/>
      <c r="P530" s="213"/>
      <c r="Q530" s="213"/>
      <c r="R530" s="213"/>
      <c r="S530" s="154"/>
      <c r="T530" s="190"/>
      <c r="U530" s="438"/>
      <c r="V530" s="438"/>
      <c r="W530" s="438"/>
      <c r="X530" s="438"/>
      <c r="Y530" s="438"/>
      <c r="Z530" s="436"/>
      <c r="AA530" s="436"/>
      <c r="AB530" s="190"/>
    </row>
    <row r="531" spans="1:29" s="5" customFormat="1">
      <c r="A531" s="252" t="s">
        <v>329</v>
      </c>
      <c r="B531" s="253">
        <v>32</v>
      </c>
      <c r="C531" s="253" t="s">
        <v>323</v>
      </c>
      <c r="D531" s="253" t="s">
        <v>20</v>
      </c>
      <c r="E531" s="352">
        <v>0.95</v>
      </c>
      <c r="F531" s="352" t="s">
        <v>7</v>
      </c>
      <c r="G531" s="352">
        <v>67</v>
      </c>
      <c r="H531" s="252" t="s">
        <v>322</v>
      </c>
      <c r="I531" s="352">
        <v>84</v>
      </c>
      <c r="J531" s="353" t="s">
        <v>699</v>
      </c>
      <c r="K531" s="352" t="e">
        <v>#N/A</v>
      </c>
      <c r="L531" s="352">
        <v>1100</v>
      </c>
      <c r="M531" s="253">
        <v>1200</v>
      </c>
      <c r="N531" s="354" t="s">
        <v>608</v>
      </c>
      <c r="O531" s="354" t="s">
        <v>310</v>
      </c>
      <c r="P531" s="355" t="s">
        <v>317</v>
      </c>
      <c r="Q531" s="356" t="s">
        <v>17</v>
      </c>
      <c r="R531" s="357" t="s">
        <v>309</v>
      </c>
      <c r="S531" s="252"/>
      <c r="T531" s="252"/>
      <c r="U531" s="186">
        <v>2405</v>
      </c>
      <c r="V531" s="186">
        <f t="shared" si="119"/>
        <v>2645</v>
      </c>
      <c r="W531" s="186">
        <f t="shared" si="120"/>
        <v>3440</v>
      </c>
      <c r="X531" s="186">
        <f t="shared" si="121"/>
        <v>3785</v>
      </c>
      <c r="Y531" s="186"/>
      <c r="Z531" s="186"/>
      <c r="AA531" s="186"/>
      <c r="AB531" s="332">
        <v>10001</v>
      </c>
    </row>
    <row r="532" spans="1:29" s="5" customFormat="1">
      <c r="A532" s="252" t="s">
        <v>326</v>
      </c>
      <c r="B532" s="253">
        <v>32</v>
      </c>
      <c r="C532" s="253" t="s">
        <v>323</v>
      </c>
      <c r="D532" s="253" t="s">
        <v>20</v>
      </c>
      <c r="E532" s="352">
        <v>0.95</v>
      </c>
      <c r="F532" s="352" t="s">
        <v>7</v>
      </c>
      <c r="G532" s="352">
        <v>67</v>
      </c>
      <c r="H532" s="252" t="s">
        <v>322</v>
      </c>
      <c r="I532" s="352">
        <v>84</v>
      </c>
      <c r="J532" s="353" t="s">
        <v>700</v>
      </c>
      <c r="K532" s="352" t="e">
        <v>#N/A</v>
      </c>
      <c r="L532" s="352">
        <v>1050</v>
      </c>
      <c r="M532" s="253">
        <v>1150</v>
      </c>
      <c r="N532" s="354" t="s">
        <v>608</v>
      </c>
      <c r="O532" s="354" t="s">
        <v>310</v>
      </c>
      <c r="P532" s="355" t="s">
        <v>317</v>
      </c>
      <c r="Q532" s="356" t="s">
        <v>17</v>
      </c>
      <c r="R532" s="357" t="s">
        <v>309</v>
      </c>
      <c r="S532" s="252"/>
      <c r="T532" s="252"/>
      <c r="U532" s="186">
        <v>2405</v>
      </c>
      <c r="V532" s="186">
        <f t="shared" si="119"/>
        <v>2645</v>
      </c>
      <c r="W532" s="186">
        <f t="shared" si="120"/>
        <v>3440</v>
      </c>
      <c r="X532" s="186">
        <f t="shared" si="121"/>
        <v>3785</v>
      </c>
      <c r="Y532" s="186"/>
      <c r="Z532" s="186"/>
      <c r="AA532" s="186"/>
      <c r="AB532" s="332">
        <v>10002</v>
      </c>
    </row>
    <row r="533" spans="1:29" s="5" customFormat="1">
      <c r="A533" s="252" t="s">
        <v>330</v>
      </c>
      <c r="B533" s="253">
        <v>32</v>
      </c>
      <c r="C533" s="253" t="s">
        <v>325</v>
      </c>
      <c r="D533" s="253" t="s">
        <v>20</v>
      </c>
      <c r="E533" s="352">
        <v>0.95</v>
      </c>
      <c r="F533" s="352" t="s">
        <v>7</v>
      </c>
      <c r="G533" s="352">
        <v>67</v>
      </c>
      <c r="H533" s="252" t="s">
        <v>322</v>
      </c>
      <c r="I533" s="352">
        <v>84</v>
      </c>
      <c r="J533" s="353" t="s">
        <v>699</v>
      </c>
      <c r="K533" s="352" t="e">
        <v>#N/A</v>
      </c>
      <c r="L533" s="352">
        <v>1100</v>
      </c>
      <c r="M533" s="253">
        <v>1200</v>
      </c>
      <c r="N533" s="354" t="s">
        <v>608</v>
      </c>
      <c r="O533" s="354" t="s">
        <v>310</v>
      </c>
      <c r="P533" s="355" t="s">
        <v>317</v>
      </c>
      <c r="Q533" s="356" t="s">
        <v>17</v>
      </c>
      <c r="R533" s="357" t="s">
        <v>309</v>
      </c>
      <c r="S533" s="252"/>
      <c r="T533" s="252"/>
      <c r="U533" s="186">
        <v>2405</v>
      </c>
      <c r="V533" s="186">
        <f t="shared" si="119"/>
        <v>2645</v>
      </c>
      <c r="W533" s="186">
        <f t="shared" si="120"/>
        <v>3440</v>
      </c>
      <c r="X533" s="186">
        <f t="shared" si="121"/>
        <v>3785</v>
      </c>
      <c r="Y533" s="186"/>
      <c r="Z533" s="186"/>
      <c r="AA533" s="186"/>
      <c r="AB533" s="332">
        <v>10003</v>
      </c>
    </row>
    <row r="534" spans="1:29" s="5" customFormat="1">
      <c r="A534" s="252" t="s">
        <v>327</v>
      </c>
      <c r="B534" s="253">
        <v>32</v>
      </c>
      <c r="C534" s="253" t="s">
        <v>325</v>
      </c>
      <c r="D534" s="253" t="s">
        <v>20</v>
      </c>
      <c r="E534" s="352">
        <v>0.95</v>
      </c>
      <c r="F534" s="352" t="s">
        <v>7</v>
      </c>
      <c r="G534" s="352">
        <v>67</v>
      </c>
      <c r="H534" s="252" t="s">
        <v>322</v>
      </c>
      <c r="I534" s="352">
        <v>84</v>
      </c>
      <c r="J534" s="353" t="s">
        <v>700</v>
      </c>
      <c r="K534" s="352" t="e">
        <v>#N/A</v>
      </c>
      <c r="L534" s="352">
        <v>1050</v>
      </c>
      <c r="M534" s="253">
        <v>1150</v>
      </c>
      <c r="N534" s="354" t="s">
        <v>608</v>
      </c>
      <c r="O534" s="354" t="s">
        <v>310</v>
      </c>
      <c r="P534" s="355" t="s">
        <v>317</v>
      </c>
      <c r="Q534" s="356" t="s">
        <v>17</v>
      </c>
      <c r="R534" s="357" t="s">
        <v>309</v>
      </c>
      <c r="S534" s="252"/>
      <c r="T534" s="252"/>
      <c r="U534" s="186">
        <v>2405</v>
      </c>
      <c r="V534" s="186">
        <f t="shared" si="119"/>
        <v>2645</v>
      </c>
      <c r="W534" s="186">
        <f t="shared" si="120"/>
        <v>3440</v>
      </c>
      <c r="X534" s="186">
        <f t="shared" si="121"/>
        <v>3785</v>
      </c>
      <c r="Y534" s="186"/>
      <c r="Z534" s="186"/>
      <c r="AA534" s="186"/>
      <c r="AB534" s="332">
        <v>10004</v>
      </c>
    </row>
    <row r="535" spans="1:29" s="5" customFormat="1">
      <c r="A535" s="252" t="s">
        <v>331</v>
      </c>
      <c r="B535" s="253">
        <v>32</v>
      </c>
      <c r="C535" s="253" t="s">
        <v>324</v>
      </c>
      <c r="D535" s="253" t="s">
        <v>20</v>
      </c>
      <c r="E535" s="352">
        <v>0.95</v>
      </c>
      <c r="F535" s="352" t="s">
        <v>7</v>
      </c>
      <c r="G535" s="352">
        <v>67</v>
      </c>
      <c r="H535" s="252" t="s">
        <v>322</v>
      </c>
      <c r="I535" s="352">
        <v>84</v>
      </c>
      <c r="J535" s="353" t="s">
        <v>699</v>
      </c>
      <c r="K535" s="352" t="e">
        <v>#N/A</v>
      </c>
      <c r="L535" s="352">
        <v>1100</v>
      </c>
      <c r="M535" s="253">
        <v>1200</v>
      </c>
      <c r="N535" s="354" t="s">
        <v>608</v>
      </c>
      <c r="O535" s="354" t="s">
        <v>310</v>
      </c>
      <c r="P535" s="355" t="s">
        <v>317</v>
      </c>
      <c r="Q535" s="356" t="s">
        <v>17</v>
      </c>
      <c r="R535" s="357" t="s">
        <v>309</v>
      </c>
      <c r="S535" s="252"/>
      <c r="T535" s="252"/>
      <c r="U535" s="186">
        <v>2405</v>
      </c>
      <c r="V535" s="186">
        <f t="shared" si="119"/>
        <v>2645</v>
      </c>
      <c r="W535" s="186">
        <f t="shared" si="120"/>
        <v>3440</v>
      </c>
      <c r="X535" s="186">
        <f t="shared" si="121"/>
        <v>3785</v>
      </c>
      <c r="Y535" s="186"/>
      <c r="Z535" s="186"/>
      <c r="AA535" s="186"/>
      <c r="AB535" s="332">
        <v>10005</v>
      </c>
    </row>
    <row r="536" spans="1:29" s="5" customFormat="1">
      <c r="A536" s="252" t="s">
        <v>328</v>
      </c>
      <c r="B536" s="253">
        <v>32</v>
      </c>
      <c r="C536" s="253" t="s">
        <v>324</v>
      </c>
      <c r="D536" s="253" t="s">
        <v>20</v>
      </c>
      <c r="E536" s="352">
        <v>0.95</v>
      </c>
      <c r="F536" s="352" t="s">
        <v>7</v>
      </c>
      <c r="G536" s="352">
        <v>67</v>
      </c>
      <c r="H536" s="252" t="s">
        <v>322</v>
      </c>
      <c r="I536" s="352">
        <v>84</v>
      </c>
      <c r="J536" s="353" t="s">
        <v>700</v>
      </c>
      <c r="K536" s="352" t="e">
        <v>#N/A</v>
      </c>
      <c r="L536" s="352">
        <v>1050</v>
      </c>
      <c r="M536" s="253">
        <v>1150</v>
      </c>
      <c r="N536" s="354" t="s">
        <v>608</v>
      </c>
      <c r="O536" s="354" t="s">
        <v>310</v>
      </c>
      <c r="P536" s="355" t="s">
        <v>317</v>
      </c>
      <c r="Q536" s="356" t="s">
        <v>17</v>
      </c>
      <c r="R536" s="357" t="s">
        <v>309</v>
      </c>
      <c r="S536" s="252"/>
      <c r="T536" s="252"/>
      <c r="U536" s="186">
        <v>2405</v>
      </c>
      <c r="V536" s="186">
        <f t="shared" si="119"/>
        <v>2645</v>
      </c>
      <c r="W536" s="186">
        <f t="shared" si="120"/>
        <v>3440</v>
      </c>
      <c r="X536" s="186">
        <f t="shared" si="121"/>
        <v>3785</v>
      </c>
      <c r="Y536" s="186"/>
      <c r="Z536" s="186"/>
      <c r="AA536" s="186"/>
      <c r="AB536" s="332">
        <v>10006</v>
      </c>
    </row>
    <row r="537" spans="1:29" s="5" customFormat="1">
      <c r="A537" s="252" t="s">
        <v>332</v>
      </c>
      <c r="B537" s="253">
        <v>32</v>
      </c>
      <c r="C537" s="253" t="s">
        <v>323</v>
      </c>
      <c r="D537" s="253" t="s">
        <v>20</v>
      </c>
      <c r="E537" s="352">
        <v>0.95</v>
      </c>
      <c r="F537" s="352" t="s">
        <v>593</v>
      </c>
      <c r="G537" s="352">
        <v>67</v>
      </c>
      <c r="H537" s="252" t="s">
        <v>322</v>
      </c>
      <c r="I537" s="352">
        <v>84</v>
      </c>
      <c r="J537" s="353" t="s">
        <v>701</v>
      </c>
      <c r="K537" s="352" t="e">
        <v>#N/A</v>
      </c>
      <c r="L537" s="352">
        <v>1200</v>
      </c>
      <c r="M537" s="253">
        <v>1300</v>
      </c>
      <c r="N537" s="354" t="s">
        <v>162</v>
      </c>
      <c r="O537" s="354" t="s">
        <v>310</v>
      </c>
      <c r="P537" s="355" t="s">
        <v>317</v>
      </c>
      <c r="Q537" s="356" t="s">
        <v>17</v>
      </c>
      <c r="R537" s="357" t="s">
        <v>309</v>
      </c>
      <c r="S537" s="252"/>
      <c r="T537" s="252"/>
      <c r="U537" s="186">
        <v>3350</v>
      </c>
      <c r="V537" s="186">
        <f t="shared" si="119"/>
        <v>3685</v>
      </c>
      <c r="W537" s="186">
        <f t="shared" si="120"/>
        <v>4790</v>
      </c>
      <c r="X537" s="186">
        <f t="shared" si="121"/>
        <v>5270</v>
      </c>
      <c r="Y537" s="186"/>
      <c r="Z537" s="186"/>
      <c r="AA537" s="186"/>
      <c r="AB537" s="332">
        <v>10007</v>
      </c>
    </row>
    <row r="538" spans="1:29" s="5" customFormat="1">
      <c r="A538" s="252" t="s">
        <v>333</v>
      </c>
      <c r="B538" s="253">
        <v>32</v>
      </c>
      <c r="C538" s="253" t="s">
        <v>323</v>
      </c>
      <c r="D538" s="253" t="s">
        <v>20</v>
      </c>
      <c r="E538" s="352">
        <v>0.95</v>
      </c>
      <c r="F538" s="352" t="s">
        <v>593</v>
      </c>
      <c r="G538" s="352">
        <v>67</v>
      </c>
      <c r="H538" s="252" t="s">
        <v>322</v>
      </c>
      <c r="I538" s="352">
        <v>84</v>
      </c>
      <c r="J538" s="353" t="s">
        <v>702</v>
      </c>
      <c r="K538" s="352" t="e">
        <v>#N/A</v>
      </c>
      <c r="L538" s="352">
        <v>1250</v>
      </c>
      <c r="M538" s="253">
        <v>1350</v>
      </c>
      <c r="N538" s="354" t="s">
        <v>162</v>
      </c>
      <c r="O538" s="354" t="s">
        <v>310</v>
      </c>
      <c r="P538" s="355" t="s">
        <v>317</v>
      </c>
      <c r="Q538" s="356" t="s">
        <v>17</v>
      </c>
      <c r="R538" s="357" t="s">
        <v>309</v>
      </c>
      <c r="S538" s="252"/>
      <c r="T538" s="252"/>
      <c r="U538" s="186">
        <v>3350</v>
      </c>
      <c r="V538" s="186">
        <f t="shared" si="119"/>
        <v>3685</v>
      </c>
      <c r="W538" s="186">
        <f t="shared" si="120"/>
        <v>4790</v>
      </c>
      <c r="X538" s="186">
        <f t="shared" si="121"/>
        <v>5270</v>
      </c>
      <c r="Y538" s="186"/>
      <c r="Z538" s="186"/>
      <c r="AA538" s="186"/>
      <c r="AB538" s="332">
        <v>10008</v>
      </c>
    </row>
    <row r="539" spans="1:29" s="5" customFormat="1">
      <c r="A539" s="252" t="s">
        <v>338</v>
      </c>
      <c r="B539" s="253">
        <v>32</v>
      </c>
      <c r="C539" s="253" t="s">
        <v>325</v>
      </c>
      <c r="D539" s="253" t="s">
        <v>20</v>
      </c>
      <c r="E539" s="352">
        <v>0.95</v>
      </c>
      <c r="F539" s="352" t="s">
        <v>593</v>
      </c>
      <c r="G539" s="352">
        <v>67</v>
      </c>
      <c r="H539" s="252" t="s">
        <v>322</v>
      </c>
      <c r="I539" s="352">
        <v>84</v>
      </c>
      <c r="J539" s="353" t="s">
        <v>701</v>
      </c>
      <c r="K539" s="352" t="e">
        <v>#N/A</v>
      </c>
      <c r="L539" s="352">
        <v>1200</v>
      </c>
      <c r="M539" s="253">
        <v>1300</v>
      </c>
      <c r="N539" s="354" t="s">
        <v>162</v>
      </c>
      <c r="O539" s="354" t="s">
        <v>310</v>
      </c>
      <c r="P539" s="355" t="s">
        <v>317</v>
      </c>
      <c r="Q539" s="356" t="s">
        <v>17</v>
      </c>
      <c r="R539" s="357" t="s">
        <v>309</v>
      </c>
      <c r="S539" s="252"/>
      <c r="T539" s="252"/>
      <c r="U539" s="186">
        <v>3350</v>
      </c>
      <c r="V539" s="186">
        <f t="shared" si="119"/>
        <v>3685</v>
      </c>
      <c r="W539" s="186">
        <f t="shared" si="120"/>
        <v>4790</v>
      </c>
      <c r="X539" s="186">
        <f t="shared" si="121"/>
        <v>5270</v>
      </c>
      <c r="Y539" s="186"/>
      <c r="Z539" s="186"/>
      <c r="AA539" s="186"/>
      <c r="AB539" s="332">
        <v>10009</v>
      </c>
    </row>
    <row r="540" spans="1:29" s="5" customFormat="1">
      <c r="A540" s="252" t="s">
        <v>339</v>
      </c>
      <c r="B540" s="253">
        <v>32</v>
      </c>
      <c r="C540" s="253" t="s">
        <v>325</v>
      </c>
      <c r="D540" s="253" t="s">
        <v>20</v>
      </c>
      <c r="E540" s="352">
        <v>0.95</v>
      </c>
      <c r="F540" s="352" t="s">
        <v>593</v>
      </c>
      <c r="G540" s="352">
        <v>67</v>
      </c>
      <c r="H540" s="252" t="s">
        <v>322</v>
      </c>
      <c r="I540" s="352">
        <v>84</v>
      </c>
      <c r="J540" s="353" t="s">
        <v>702</v>
      </c>
      <c r="K540" s="352" t="e">
        <v>#N/A</v>
      </c>
      <c r="L540" s="352">
        <v>1250</v>
      </c>
      <c r="M540" s="253">
        <v>1350</v>
      </c>
      <c r="N540" s="354" t="s">
        <v>162</v>
      </c>
      <c r="O540" s="354" t="s">
        <v>310</v>
      </c>
      <c r="P540" s="355" t="s">
        <v>317</v>
      </c>
      <c r="Q540" s="356" t="s">
        <v>17</v>
      </c>
      <c r="R540" s="357" t="s">
        <v>309</v>
      </c>
      <c r="S540" s="252"/>
      <c r="T540" s="252"/>
      <c r="U540" s="186">
        <v>3350</v>
      </c>
      <c r="V540" s="186">
        <f t="shared" si="119"/>
        <v>3685</v>
      </c>
      <c r="W540" s="186">
        <f t="shared" si="120"/>
        <v>4790</v>
      </c>
      <c r="X540" s="186">
        <f t="shared" si="121"/>
        <v>5270</v>
      </c>
      <c r="Y540" s="186"/>
      <c r="Z540" s="186"/>
      <c r="AA540" s="186"/>
      <c r="AB540" s="332">
        <v>10010</v>
      </c>
    </row>
    <row r="541" spans="1:29" s="5" customFormat="1">
      <c r="A541" s="252" t="s">
        <v>340</v>
      </c>
      <c r="B541" s="253">
        <v>32</v>
      </c>
      <c r="C541" s="253" t="s">
        <v>324</v>
      </c>
      <c r="D541" s="253" t="s">
        <v>20</v>
      </c>
      <c r="E541" s="352">
        <v>0.95</v>
      </c>
      <c r="F541" s="352" t="s">
        <v>593</v>
      </c>
      <c r="G541" s="352">
        <v>67</v>
      </c>
      <c r="H541" s="252" t="s">
        <v>322</v>
      </c>
      <c r="I541" s="352">
        <v>84</v>
      </c>
      <c r="J541" s="353" t="s">
        <v>701</v>
      </c>
      <c r="K541" s="352" t="e">
        <v>#N/A</v>
      </c>
      <c r="L541" s="352">
        <v>1200</v>
      </c>
      <c r="M541" s="253">
        <v>1300</v>
      </c>
      <c r="N541" s="354" t="s">
        <v>162</v>
      </c>
      <c r="O541" s="354" t="s">
        <v>310</v>
      </c>
      <c r="P541" s="355" t="s">
        <v>317</v>
      </c>
      <c r="Q541" s="356" t="s">
        <v>17</v>
      </c>
      <c r="R541" s="357" t="s">
        <v>309</v>
      </c>
      <c r="S541" s="252"/>
      <c r="T541" s="252"/>
      <c r="U541" s="186">
        <v>3350</v>
      </c>
      <c r="V541" s="186">
        <f t="shared" si="119"/>
        <v>3685</v>
      </c>
      <c r="W541" s="186">
        <f t="shared" si="120"/>
        <v>4790</v>
      </c>
      <c r="X541" s="186">
        <f t="shared" si="121"/>
        <v>5270</v>
      </c>
      <c r="Y541" s="186"/>
      <c r="Z541" s="186"/>
      <c r="AA541" s="186"/>
      <c r="AB541" s="332">
        <v>10011</v>
      </c>
    </row>
    <row r="542" spans="1:29" s="252" customFormat="1">
      <c r="A542" s="252" t="s">
        <v>341</v>
      </c>
      <c r="B542" s="253">
        <v>32</v>
      </c>
      <c r="C542" s="253" t="s">
        <v>324</v>
      </c>
      <c r="D542" s="253" t="s">
        <v>20</v>
      </c>
      <c r="E542" s="352">
        <v>0.95</v>
      </c>
      <c r="F542" s="352" t="s">
        <v>593</v>
      </c>
      <c r="G542" s="352">
        <v>67</v>
      </c>
      <c r="H542" s="252" t="s">
        <v>322</v>
      </c>
      <c r="I542" s="352">
        <v>84</v>
      </c>
      <c r="J542" s="353" t="s">
        <v>702</v>
      </c>
      <c r="K542" s="352" t="e">
        <v>#N/A</v>
      </c>
      <c r="L542" s="352">
        <v>1250</v>
      </c>
      <c r="M542" s="253">
        <v>1350</v>
      </c>
      <c r="N542" s="354" t="s">
        <v>162</v>
      </c>
      <c r="O542" s="354" t="s">
        <v>310</v>
      </c>
      <c r="P542" s="355" t="s">
        <v>317</v>
      </c>
      <c r="Q542" s="356" t="s">
        <v>17</v>
      </c>
      <c r="R542" s="357" t="s">
        <v>309</v>
      </c>
      <c r="U542" s="186">
        <v>3350</v>
      </c>
      <c r="V542" s="186">
        <f t="shared" si="119"/>
        <v>3685</v>
      </c>
      <c r="W542" s="186">
        <f t="shared" si="120"/>
        <v>4790</v>
      </c>
      <c r="X542" s="186">
        <f t="shared" si="121"/>
        <v>5270</v>
      </c>
      <c r="Y542" s="186"/>
      <c r="Z542" s="186"/>
      <c r="AA542" s="186"/>
      <c r="AB542" s="332">
        <v>10012</v>
      </c>
      <c r="AC542" s="5"/>
    </row>
    <row r="543" spans="1:29" s="252" customFormat="1">
      <c r="A543" s="252" t="s">
        <v>473</v>
      </c>
      <c r="B543" s="253">
        <v>32</v>
      </c>
      <c r="C543" s="253" t="s">
        <v>323</v>
      </c>
      <c r="D543" s="253" t="s">
        <v>20</v>
      </c>
      <c r="E543" s="352">
        <v>0.95</v>
      </c>
      <c r="F543" s="352" t="s">
        <v>594</v>
      </c>
      <c r="G543" s="352">
        <v>67</v>
      </c>
      <c r="H543" s="252" t="s">
        <v>322</v>
      </c>
      <c r="I543" s="352">
        <v>84</v>
      </c>
      <c r="J543" s="353" t="s">
        <v>701</v>
      </c>
      <c r="K543" s="352" t="e">
        <v>#N/A</v>
      </c>
      <c r="L543" s="352">
        <v>1200</v>
      </c>
      <c r="M543" s="253">
        <v>1300</v>
      </c>
      <c r="N543" s="354" t="s">
        <v>162</v>
      </c>
      <c r="O543" s="354" t="s">
        <v>310</v>
      </c>
      <c r="P543" s="355" t="s">
        <v>317</v>
      </c>
      <c r="Q543" s="356" t="s">
        <v>17</v>
      </c>
      <c r="R543" s="357" t="s">
        <v>309</v>
      </c>
      <c r="U543" s="186">
        <v>3350</v>
      </c>
      <c r="V543" s="186">
        <f t="shared" si="119"/>
        <v>3685</v>
      </c>
      <c r="W543" s="186">
        <f t="shared" si="120"/>
        <v>4790</v>
      </c>
      <c r="X543" s="186">
        <f t="shared" si="121"/>
        <v>5270</v>
      </c>
      <c r="Y543" s="186"/>
      <c r="Z543" s="186"/>
      <c r="AA543" s="186"/>
      <c r="AB543" s="332">
        <v>10013</v>
      </c>
      <c r="AC543" s="5"/>
    </row>
    <row r="544" spans="1:29">
      <c r="A544" s="252" t="s">
        <v>474</v>
      </c>
      <c r="B544" s="253">
        <v>32</v>
      </c>
      <c r="C544" s="253" t="s">
        <v>323</v>
      </c>
      <c r="D544" s="253" t="s">
        <v>20</v>
      </c>
      <c r="E544" s="352">
        <v>0.95</v>
      </c>
      <c r="F544" s="352" t="s">
        <v>594</v>
      </c>
      <c r="G544" s="352">
        <v>67</v>
      </c>
      <c r="H544" s="252" t="s">
        <v>322</v>
      </c>
      <c r="I544" s="352">
        <v>84</v>
      </c>
      <c r="J544" s="353" t="s">
        <v>702</v>
      </c>
      <c r="K544" s="352" t="e">
        <v>#N/A</v>
      </c>
      <c r="L544" s="352">
        <v>1250</v>
      </c>
      <c r="M544" s="253">
        <v>1350</v>
      </c>
      <c r="N544" s="354" t="s">
        <v>162</v>
      </c>
      <c r="O544" s="354" t="s">
        <v>310</v>
      </c>
      <c r="P544" s="355" t="s">
        <v>317</v>
      </c>
      <c r="Q544" s="356" t="s">
        <v>17</v>
      </c>
      <c r="R544" s="357" t="s">
        <v>309</v>
      </c>
      <c r="S544" s="252"/>
      <c r="T544" s="252"/>
      <c r="U544" s="186">
        <v>3350</v>
      </c>
      <c r="V544" s="186">
        <f t="shared" si="119"/>
        <v>3685</v>
      </c>
      <c r="W544" s="186">
        <f t="shared" si="120"/>
        <v>4790</v>
      </c>
      <c r="X544" s="186">
        <f t="shared" si="121"/>
        <v>5270</v>
      </c>
      <c r="Y544" s="186"/>
      <c r="Z544" s="186"/>
      <c r="AA544" s="186"/>
      <c r="AB544" s="332">
        <v>10014</v>
      </c>
      <c r="AC544" s="5"/>
    </row>
    <row r="545" spans="1:29" s="5" customFormat="1">
      <c r="A545" s="252" t="s">
        <v>475</v>
      </c>
      <c r="B545" s="253">
        <v>32</v>
      </c>
      <c r="C545" s="253" t="s">
        <v>325</v>
      </c>
      <c r="D545" s="253" t="s">
        <v>20</v>
      </c>
      <c r="E545" s="352">
        <v>0.95</v>
      </c>
      <c r="F545" s="352" t="s">
        <v>594</v>
      </c>
      <c r="G545" s="352">
        <v>67</v>
      </c>
      <c r="H545" s="252" t="s">
        <v>322</v>
      </c>
      <c r="I545" s="352">
        <v>84</v>
      </c>
      <c r="J545" s="353" t="s">
        <v>701</v>
      </c>
      <c r="K545" s="352" t="e">
        <v>#N/A</v>
      </c>
      <c r="L545" s="352">
        <v>1200</v>
      </c>
      <c r="M545" s="253">
        <v>1300</v>
      </c>
      <c r="N545" s="354" t="s">
        <v>162</v>
      </c>
      <c r="O545" s="354" t="s">
        <v>310</v>
      </c>
      <c r="P545" s="355" t="s">
        <v>317</v>
      </c>
      <c r="Q545" s="356" t="s">
        <v>17</v>
      </c>
      <c r="R545" s="357" t="s">
        <v>309</v>
      </c>
      <c r="S545" s="252"/>
      <c r="T545" s="252"/>
      <c r="U545" s="186">
        <v>3350</v>
      </c>
      <c r="V545" s="186">
        <f t="shared" si="119"/>
        <v>3685</v>
      </c>
      <c r="W545" s="186">
        <f t="shared" si="120"/>
        <v>4790</v>
      </c>
      <c r="X545" s="186">
        <f t="shared" si="121"/>
        <v>5270</v>
      </c>
      <c r="Y545" s="186"/>
      <c r="Z545" s="186"/>
      <c r="AA545" s="186"/>
      <c r="AB545" s="332">
        <v>10015</v>
      </c>
    </row>
    <row r="546" spans="1:29" s="5" customFormat="1">
      <c r="A546" s="252" t="s">
        <v>476</v>
      </c>
      <c r="B546" s="253">
        <v>32</v>
      </c>
      <c r="C546" s="253" t="s">
        <v>325</v>
      </c>
      <c r="D546" s="253" t="s">
        <v>20</v>
      </c>
      <c r="E546" s="352">
        <v>0.95</v>
      </c>
      <c r="F546" s="352" t="s">
        <v>594</v>
      </c>
      <c r="G546" s="352">
        <v>67</v>
      </c>
      <c r="H546" s="252" t="s">
        <v>322</v>
      </c>
      <c r="I546" s="352">
        <v>84</v>
      </c>
      <c r="J546" s="353" t="s">
        <v>702</v>
      </c>
      <c r="K546" s="352" t="e">
        <v>#N/A</v>
      </c>
      <c r="L546" s="352">
        <v>1250</v>
      </c>
      <c r="M546" s="253">
        <v>1350</v>
      </c>
      <c r="N546" s="354" t="s">
        <v>162</v>
      </c>
      <c r="O546" s="354" t="s">
        <v>310</v>
      </c>
      <c r="P546" s="355" t="s">
        <v>317</v>
      </c>
      <c r="Q546" s="356" t="s">
        <v>17</v>
      </c>
      <c r="R546" s="357" t="s">
        <v>309</v>
      </c>
      <c r="S546" s="252"/>
      <c r="T546" s="252"/>
      <c r="U546" s="186">
        <v>3350</v>
      </c>
      <c r="V546" s="186">
        <f t="shared" si="119"/>
        <v>3685</v>
      </c>
      <c r="W546" s="186">
        <f t="shared" si="120"/>
        <v>4790</v>
      </c>
      <c r="X546" s="186">
        <f t="shared" si="121"/>
        <v>5270</v>
      </c>
      <c r="Y546" s="186"/>
      <c r="Z546" s="186"/>
      <c r="AA546" s="186"/>
      <c r="AB546" s="332">
        <v>10016</v>
      </c>
    </row>
    <row r="547" spans="1:29">
      <c r="A547" s="252" t="s">
        <v>477</v>
      </c>
      <c r="B547" s="253">
        <v>32</v>
      </c>
      <c r="C547" s="253" t="s">
        <v>324</v>
      </c>
      <c r="D547" s="253" t="s">
        <v>20</v>
      </c>
      <c r="E547" s="352">
        <v>0.95</v>
      </c>
      <c r="F547" s="352" t="s">
        <v>594</v>
      </c>
      <c r="G547" s="352">
        <v>67</v>
      </c>
      <c r="H547" s="252" t="s">
        <v>322</v>
      </c>
      <c r="I547" s="352">
        <v>84</v>
      </c>
      <c r="J547" s="353" t="s">
        <v>701</v>
      </c>
      <c r="K547" s="352" t="e">
        <v>#N/A</v>
      </c>
      <c r="L547" s="352">
        <v>1200</v>
      </c>
      <c r="M547" s="253">
        <v>1300</v>
      </c>
      <c r="N547" s="354" t="s">
        <v>162</v>
      </c>
      <c r="O547" s="354" t="s">
        <v>310</v>
      </c>
      <c r="P547" s="355" t="s">
        <v>317</v>
      </c>
      <c r="Q547" s="356" t="s">
        <v>17</v>
      </c>
      <c r="R547" s="357" t="s">
        <v>309</v>
      </c>
      <c r="S547" s="252"/>
      <c r="T547" s="252"/>
      <c r="U547" s="186">
        <v>3350</v>
      </c>
      <c r="V547" s="186">
        <f t="shared" si="119"/>
        <v>3685</v>
      </c>
      <c r="W547" s="186">
        <f t="shared" si="120"/>
        <v>4790</v>
      </c>
      <c r="X547" s="186">
        <f t="shared" si="121"/>
        <v>5270</v>
      </c>
      <c r="Y547" s="186"/>
      <c r="Z547" s="186"/>
      <c r="AA547" s="186"/>
      <c r="AB547" s="332">
        <v>10017</v>
      </c>
      <c r="AC547" s="5"/>
    </row>
    <row r="548" spans="1:29" s="5" customFormat="1">
      <c r="A548" s="252" t="s">
        <v>478</v>
      </c>
      <c r="B548" s="253">
        <v>32</v>
      </c>
      <c r="C548" s="253" t="s">
        <v>324</v>
      </c>
      <c r="D548" s="253" t="s">
        <v>20</v>
      </c>
      <c r="E548" s="352">
        <v>0.95</v>
      </c>
      <c r="F548" s="352" t="s">
        <v>594</v>
      </c>
      <c r="G548" s="352">
        <v>67</v>
      </c>
      <c r="H548" s="252" t="s">
        <v>322</v>
      </c>
      <c r="I548" s="352">
        <v>84</v>
      </c>
      <c r="J548" s="353" t="s">
        <v>702</v>
      </c>
      <c r="K548" s="352" t="e">
        <v>#N/A</v>
      </c>
      <c r="L548" s="352">
        <v>1250</v>
      </c>
      <c r="M548" s="253">
        <v>1350</v>
      </c>
      <c r="N548" s="354" t="s">
        <v>162</v>
      </c>
      <c r="O548" s="354" t="s">
        <v>310</v>
      </c>
      <c r="P548" s="355" t="s">
        <v>317</v>
      </c>
      <c r="Q548" s="356" t="s">
        <v>17</v>
      </c>
      <c r="R548" s="357" t="s">
        <v>309</v>
      </c>
      <c r="S548" s="252"/>
      <c r="T548" s="252"/>
      <c r="U548" s="186">
        <v>3350</v>
      </c>
      <c r="V548" s="186">
        <f t="shared" si="119"/>
        <v>3685</v>
      </c>
      <c r="W548" s="186">
        <f t="shared" si="120"/>
        <v>4790</v>
      </c>
      <c r="X548" s="186">
        <f t="shared" si="121"/>
        <v>5270</v>
      </c>
      <c r="Y548" s="186"/>
      <c r="Z548" s="186"/>
      <c r="AA548" s="186"/>
      <c r="AB548" s="332">
        <v>10018</v>
      </c>
    </row>
    <row r="549" spans="1:29" s="5" customFormat="1">
      <c r="A549" s="252" t="s">
        <v>334</v>
      </c>
      <c r="B549" s="253">
        <v>32</v>
      </c>
      <c r="C549" s="253" t="s">
        <v>323</v>
      </c>
      <c r="D549" s="253" t="s">
        <v>20</v>
      </c>
      <c r="E549" s="352">
        <v>0.95</v>
      </c>
      <c r="F549" s="352" t="s">
        <v>591</v>
      </c>
      <c r="G549" s="352">
        <v>67</v>
      </c>
      <c r="H549" s="252" t="s">
        <v>322</v>
      </c>
      <c r="I549" s="352">
        <v>84</v>
      </c>
      <c r="J549" s="353" t="s">
        <v>701</v>
      </c>
      <c r="K549" s="352" t="e">
        <v>#N/A</v>
      </c>
      <c r="L549" s="352">
        <v>1200</v>
      </c>
      <c r="M549" s="253">
        <v>1300</v>
      </c>
      <c r="N549" s="354" t="s">
        <v>162</v>
      </c>
      <c r="O549" s="354" t="s">
        <v>310</v>
      </c>
      <c r="P549" s="355" t="s">
        <v>317</v>
      </c>
      <c r="Q549" s="356" t="s">
        <v>17</v>
      </c>
      <c r="R549" s="357" t="s">
        <v>309</v>
      </c>
      <c r="S549" s="252"/>
      <c r="T549" s="252"/>
      <c r="U549" s="186">
        <v>3350</v>
      </c>
      <c r="V549" s="186">
        <f t="shared" si="119"/>
        <v>3685</v>
      </c>
      <c r="W549" s="186">
        <f t="shared" si="120"/>
        <v>4790</v>
      </c>
      <c r="X549" s="186">
        <f t="shared" si="121"/>
        <v>5270</v>
      </c>
      <c r="Y549" s="186"/>
      <c r="Z549" s="186"/>
      <c r="AA549" s="186"/>
      <c r="AB549" s="332">
        <v>10019</v>
      </c>
    </row>
    <row r="550" spans="1:29" s="5" customFormat="1">
      <c r="A550" s="252" t="s">
        <v>335</v>
      </c>
      <c r="B550" s="253">
        <v>32</v>
      </c>
      <c r="C550" s="253" t="s">
        <v>323</v>
      </c>
      <c r="D550" s="253" t="s">
        <v>20</v>
      </c>
      <c r="E550" s="352">
        <v>0.95</v>
      </c>
      <c r="F550" s="352" t="s">
        <v>591</v>
      </c>
      <c r="G550" s="352">
        <v>67</v>
      </c>
      <c r="H550" s="252" t="s">
        <v>322</v>
      </c>
      <c r="I550" s="352">
        <v>84</v>
      </c>
      <c r="J550" s="353" t="s">
        <v>702</v>
      </c>
      <c r="K550" s="352" t="e">
        <v>#N/A</v>
      </c>
      <c r="L550" s="352">
        <v>1250</v>
      </c>
      <c r="M550" s="253">
        <v>1350</v>
      </c>
      <c r="N550" s="354" t="s">
        <v>162</v>
      </c>
      <c r="O550" s="354" t="s">
        <v>310</v>
      </c>
      <c r="P550" s="355" t="s">
        <v>317</v>
      </c>
      <c r="Q550" s="356" t="s">
        <v>17</v>
      </c>
      <c r="R550" s="357" t="s">
        <v>309</v>
      </c>
      <c r="S550" s="252"/>
      <c r="T550" s="252"/>
      <c r="U550" s="186">
        <v>3350</v>
      </c>
      <c r="V550" s="186">
        <f t="shared" si="119"/>
        <v>3685</v>
      </c>
      <c r="W550" s="186">
        <f t="shared" si="120"/>
        <v>4790</v>
      </c>
      <c r="X550" s="186">
        <f t="shared" si="121"/>
        <v>5270</v>
      </c>
      <c r="Y550" s="186"/>
      <c r="Z550" s="186"/>
      <c r="AA550" s="186"/>
      <c r="AB550" s="332">
        <v>10020</v>
      </c>
    </row>
    <row r="551" spans="1:29" s="5" customFormat="1">
      <c r="A551" s="252" t="s">
        <v>342</v>
      </c>
      <c r="B551" s="253">
        <v>32</v>
      </c>
      <c r="C551" s="253" t="s">
        <v>325</v>
      </c>
      <c r="D551" s="253" t="s">
        <v>20</v>
      </c>
      <c r="E551" s="352">
        <v>0.95</v>
      </c>
      <c r="F551" s="352" t="s">
        <v>591</v>
      </c>
      <c r="G551" s="352">
        <v>67</v>
      </c>
      <c r="H551" s="252" t="s">
        <v>322</v>
      </c>
      <c r="I551" s="352">
        <v>84</v>
      </c>
      <c r="J551" s="353" t="s">
        <v>701</v>
      </c>
      <c r="K551" s="352" t="e">
        <v>#N/A</v>
      </c>
      <c r="L551" s="352">
        <v>1200</v>
      </c>
      <c r="M551" s="253">
        <v>1300</v>
      </c>
      <c r="N551" s="354" t="s">
        <v>162</v>
      </c>
      <c r="O551" s="354" t="s">
        <v>310</v>
      </c>
      <c r="P551" s="355" t="s">
        <v>317</v>
      </c>
      <c r="Q551" s="356" t="s">
        <v>17</v>
      </c>
      <c r="R551" s="357" t="s">
        <v>309</v>
      </c>
      <c r="S551" s="252"/>
      <c r="T551" s="252"/>
      <c r="U551" s="186">
        <v>3350</v>
      </c>
      <c r="V551" s="186">
        <f t="shared" si="119"/>
        <v>3685</v>
      </c>
      <c r="W551" s="186">
        <f t="shared" si="120"/>
        <v>4790</v>
      </c>
      <c r="X551" s="186">
        <f t="shared" si="121"/>
        <v>5270</v>
      </c>
      <c r="Y551" s="186"/>
      <c r="Z551" s="186"/>
      <c r="AA551" s="186"/>
      <c r="AB551" s="332">
        <v>10021</v>
      </c>
    </row>
    <row r="552" spans="1:29" s="5" customFormat="1">
      <c r="A552" s="252" t="s">
        <v>343</v>
      </c>
      <c r="B552" s="253">
        <v>32</v>
      </c>
      <c r="C552" s="253" t="s">
        <v>325</v>
      </c>
      <c r="D552" s="253" t="s">
        <v>20</v>
      </c>
      <c r="E552" s="352">
        <v>0.95</v>
      </c>
      <c r="F552" s="352" t="s">
        <v>591</v>
      </c>
      <c r="G552" s="352">
        <v>67</v>
      </c>
      <c r="H552" s="252" t="s">
        <v>322</v>
      </c>
      <c r="I552" s="352">
        <v>84</v>
      </c>
      <c r="J552" s="353" t="s">
        <v>702</v>
      </c>
      <c r="K552" s="352" t="e">
        <v>#N/A</v>
      </c>
      <c r="L552" s="352">
        <v>1250</v>
      </c>
      <c r="M552" s="253">
        <v>1350</v>
      </c>
      <c r="N552" s="354" t="s">
        <v>162</v>
      </c>
      <c r="O552" s="354" t="s">
        <v>310</v>
      </c>
      <c r="P552" s="355" t="s">
        <v>317</v>
      </c>
      <c r="Q552" s="356" t="s">
        <v>17</v>
      </c>
      <c r="R552" s="357" t="s">
        <v>309</v>
      </c>
      <c r="S552" s="252"/>
      <c r="T552" s="252"/>
      <c r="U552" s="186">
        <v>3350</v>
      </c>
      <c r="V552" s="186">
        <f t="shared" si="119"/>
        <v>3685</v>
      </c>
      <c r="W552" s="186">
        <f t="shared" si="120"/>
        <v>4790</v>
      </c>
      <c r="X552" s="186">
        <f t="shared" si="121"/>
        <v>5270</v>
      </c>
      <c r="Y552" s="186"/>
      <c r="Z552" s="186"/>
      <c r="AA552" s="186"/>
      <c r="AB552" s="332">
        <v>10022</v>
      </c>
    </row>
    <row r="553" spans="1:29">
      <c r="A553" s="252" t="s">
        <v>344</v>
      </c>
      <c r="B553" s="253">
        <v>32</v>
      </c>
      <c r="C553" s="253" t="s">
        <v>324</v>
      </c>
      <c r="D553" s="253" t="s">
        <v>20</v>
      </c>
      <c r="E553" s="352">
        <v>0.95</v>
      </c>
      <c r="F553" s="352" t="s">
        <v>591</v>
      </c>
      <c r="G553" s="352">
        <v>67</v>
      </c>
      <c r="H553" s="252" t="s">
        <v>322</v>
      </c>
      <c r="I553" s="352">
        <v>84</v>
      </c>
      <c r="J553" s="353" t="s">
        <v>701</v>
      </c>
      <c r="K553" s="352" t="e">
        <v>#N/A</v>
      </c>
      <c r="L553" s="352">
        <v>1200</v>
      </c>
      <c r="M553" s="253">
        <v>1300</v>
      </c>
      <c r="N553" s="354" t="s">
        <v>162</v>
      </c>
      <c r="O553" s="354" t="s">
        <v>310</v>
      </c>
      <c r="P553" s="355" t="s">
        <v>317</v>
      </c>
      <c r="Q553" s="356" t="s">
        <v>17</v>
      </c>
      <c r="R553" s="357" t="s">
        <v>309</v>
      </c>
      <c r="S553" s="252"/>
      <c r="T553" s="252"/>
      <c r="U553" s="186">
        <v>3350</v>
      </c>
      <c r="V553" s="186">
        <f t="shared" si="119"/>
        <v>3685</v>
      </c>
      <c r="W553" s="186">
        <f t="shared" si="120"/>
        <v>4790</v>
      </c>
      <c r="X553" s="186">
        <f t="shared" si="121"/>
        <v>5270</v>
      </c>
      <c r="Y553" s="186"/>
      <c r="Z553" s="186"/>
      <c r="AA553" s="186"/>
      <c r="AB553" s="332">
        <v>10023</v>
      </c>
      <c r="AC553" s="5"/>
    </row>
    <row r="554" spans="1:29">
      <c r="A554" s="252" t="s">
        <v>345</v>
      </c>
      <c r="B554" s="253">
        <v>32</v>
      </c>
      <c r="C554" s="253" t="s">
        <v>324</v>
      </c>
      <c r="D554" s="253" t="s">
        <v>20</v>
      </c>
      <c r="E554" s="352">
        <v>0.95</v>
      </c>
      <c r="F554" s="352" t="s">
        <v>591</v>
      </c>
      <c r="G554" s="352">
        <v>67</v>
      </c>
      <c r="H554" s="252" t="s">
        <v>322</v>
      </c>
      <c r="I554" s="352">
        <v>84</v>
      </c>
      <c r="J554" s="353" t="s">
        <v>702</v>
      </c>
      <c r="K554" s="352" t="e">
        <v>#N/A</v>
      </c>
      <c r="L554" s="352">
        <v>1250</v>
      </c>
      <c r="M554" s="253">
        <v>1350</v>
      </c>
      <c r="N554" s="354" t="s">
        <v>162</v>
      </c>
      <c r="O554" s="354" t="s">
        <v>310</v>
      </c>
      <c r="P554" s="355" t="s">
        <v>317</v>
      </c>
      <c r="Q554" s="356" t="s">
        <v>17</v>
      </c>
      <c r="R554" s="357" t="s">
        <v>309</v>
      </c>
      <c r="S554" s="252"/>
      <c r="T554" s="252"/>
      <c r="U554" s="186">
        <v>3350</v>
      </c>
      <c r="V554" s="186">
        <f t="shared" si="119"/>
        <v>3685</v>
      </c>
      <c r="W554" s="186">
        <f t="shared" si="120"/>
        <v>4790</v>
      </c>
      <c r="X554" s="186">
        <f t="shared" si="121"/>
        <v>5270</v>
      </c>
      <c r="Y554" s="186"/>
      <c r="Z554" s="186"/>
      <c r="AA554" s="186"/>
      <c r="AB554" s="332">
        <v>10024</v>
      </c>
      <c r="AC554" s="252"/>
    </row>
    <row r="555" spans="1:29">
      <c r="A555" s="252" t="s">
        <v>336</v>
      </c>
      <c r="B555" s="253">
        <v>32</v>
      </c>
      <c r="C555" s="253" t="s">
        <v>323</v>
      </c>
      <c r="D555" s="253" t="s">
        <v>20</v>
      </c>
      <c r="E555" s="352">
        <v>0.95</v>
      </c>
      <c r="F555" s="352" t="s">
        <v>592</v>
      </c>
      <c r="G555" s="352">
        <v>67</v>
      </c>
      <c r="H555" s="252" t="s">
        <v>322</v>
      </c>
      <c r="I555" s="352">
        <v>84</v>
      </c>
      <c r="J555" s="353" t="s">
        <v>701</v>
      </c>
      <c r="K555" s="352" t="e">
        <v>#N/A</v>
      </c>
      <c r="L555" s="352">
        <v>1200</v>
      </c>
      <c r="M555" s="253">
        <v>1300</v>
      </c>
      <c r="N555" s="354" t="s">
        <v>162</v>
      </c>
      <c r="O555" s="354" t="s">
        <v>310</v>
      </c>
      <c r="P555" s="355" t="s">
        <v>317</v>
      </c>
      <c r="Q555" s="356" t="s">
        <v>17</v>
      </c>
      <c r="R555" s="357" t="s">
        <v>309</v>
      </c>
      <c r="S555" s="252"/>
      <c r="T555" s="252"/>
      <c r="U555" s="186">
        <v>3350</v>
      </c>
      <c r="V555" s="186">
        <f t="shared" si="119"/>
        <v>3685</v>
      </c>
      <c r="W555" s="186">
        <f t="shared" si="120"/>
        <v>4790</v>
      </c>
      <c r="X555" s="186">
        <f t="shared" si="121"/>
        <v>5270</v>
      </c>
      <c r="Y555" s="186"/>
      <c r="Z555" s="186"/>
      <c r="AA555" s="186"/>
      <c r="AB555" s="332">
        <v>10025</v>
      </c>
      <c r="AC555" s="252"/>
    </row>
    <row r="556" spans="1:29">
      <c r="A556" s="252" t="s">
        <v>337</v>
      </c>
      <c r="B556" s="253">
        <v>32</v>
      </c>
      <c r="C556" s="253" t="s">
        <v>323</v>
      </c>
      <c r="D556" s="253" t="s">
        <v>20</v>
      </c>
      <c r="E556" s="352">
        <v>0.95</v>
      </c>
      <c r="F556" s="352" t="s">
        <v>592</v>
      </c>
      <c r="G556" s="352">
        <v>67</v>
      </c>
      <c r="H556" s="252" t="s">
        <v>322</v>
      </c>
      <c r="I556" s="352">
        <v>84</v>
      </c>
      <c r="J556" s="353" t="s">
        <v>702</v>
      </c>
      <c r="K556" s="352" t="e">
        <v>#N/A</v>
      </c>
      <c r="L556" s="352">
        <v>1250</v>
      </c>
      <c r="M556" s="253">
        <v>1350</v>
      </c>
      <c r="N556" s="354" t="s">
        <v>162</v>
      </c>
      <c r="O556" s="354" t="s">
        <v>310</v>
      </c>
      <c r="P556" s="355" t="s">
        <v>317</v>
      </c>
      <c r="Q556" s="356" t="s">
        <v>17</v>
      </c>
      <c r="R556" s="357" t="s">
        <v>309</v>
      </c>
      <c r="S556" s="252"/>
      <c r="T556" s="252"/>
      <c r="U556" s="186">
        <v>3350</v>
      </c>
      <c r="V556" s="186">
        <f t="shared" si="119"/>
        <v>3685</v>
      </c>
      <c r="W556" s="186">
        <f t="shared" si="120"/>
        <v>4790</v>
      </c>
      <c r="X556" s="186">
        <f t="shared" si="121"/>
        <v>5270</v>
      </c>
      <c r="Y556" s="186"/>
      <c r="Z556" s="186"/>
      <c r="AA556" s="186"/>
      <c r="AB556" s="332">
        <v>10026</v>
      </c>
    </row>
    <row r="557" spans="1:29">
      <c r="A557" s="252" t="s">
        <v>346</v>
      </c>
      <c r="B557" s="253">
        <v>32</v>
      </c>
      <c r="C557" s="253" t="s">
        <v>325</v>
      </c>
      <c r="D557" s="253" t="s">
        <v>20</v>
      </c>
      <c r="E557" s="352">
        <v>0.95</v>
      </c>
      <c r="F557" s="352" t="s">
        <v>592</v>
      </c>
      <c r="G557" s="352">
        <v>67</v>
      </c>
      <c r="H557" s="252" t="s">
        <v>322</v>
      </c>
      <c r="I557" s="352">
        <v>84</v>
      </c>
      <c r="J557" s="353" t="s">
        <v>701</v>
      </c>
      <c r="K557" s="352" t="e">
        <v>#N/A</v>
      </c>
      <c r="L557" s="352">
        <v>1200</v>
      </c>
      <c r="M557" s="253">
        <v>1300</v>
      </c>
      <c r="N557" s="354" t="s">
        <v>162</v>
      </c>
      <c r="O557" s="354" t="s">
        <v>310</v>
      </c>
      <c r="P557" s="355" t="s">
        <v>317</v>
      </c>
      <c r="Q557" s="356" t="s">
        <v>17</v>
      </c>
      <c r="R557" s="357" t="s">
        <v>309</v>
      </c>
      <c r="S557" s="252"/>
      <c r="T557" s="252"/>
      <c r="U557" s="186">
        <v>3350</v>
      </c>
      <c r="V557" s="186">
        <f t="shared" si="119"/>
        <v>3685</v>
      </c>
      <c r="W557" s="186">
        <f t="shared" si="120"/>
        <v>4790</v>
      </c>
      <c r="X557" s="186">
        <f t="shared" si="121"/>
        <v>5270</v>
      </c>
      <c r="Y557" s="186"/>
      <c r="Z557" s="186"/>
      <c r="AA557" s="186"/>
      <c r="AB557" s="332">
        <v>10027</v>
      </c>
      <c r="AC557" s="5"/>
    </row>
    <row r="558" spans="1:29">
      <c r="A558" s="252" t="s">
        <v>347</v>
      </c>
      <c r="B558" s="253">
        <v>32</v>
      </c>
      <c r="C558" s="253" t="s">
        <v>325</v>
      </c>
      <c r="D558" s="253" t="s">
        <v>20</v>
      </c>
      <c r="E558" s="352">
        <v>0.95</v>
      </c>
      <c r="F558" s="352" t="s">
        <v>592</v>
      </c>
      <c r="G558" s="352">
        <v>67</v>
      </c>
      <c r="H558" s="252" t="s">
        <v>322</v>
      </c>
      <c r="I558" s="352">
        <v>84</v>
      </c>
      <c r="J558" s="353" t="s">
        <v>702</v>
      </c>
      <c r="K558" s="352" t="e">
        <v>#N/A</v>
      </c>
      <c r="L558" s="352">
        <v>1250</v>
      </c>
      <c r="M558" s="253">
        <v>1350</v>
      </c>
      <c r="N558" s="354" t="s">
        <v>162</v>
      </c>
      <c r="O558" s="354" t="s">
        <v>310</v>
      </c>
      <c r="P558" s="355" t="s">
        <v>317</v>
      </c>
      <c r="Q558" s="356" t="s">
        <v>17</v>
      </c>
      <c r="R558" s="357" t="s">
        <v>309</v>
      </c>
      <c r="S558" s="252"/>
      <c r="T558" s="252"/>
      <c r="U558" s="186">
        <v>3350</v>
      </c>
      <c r="V558" s="186">
        <f t="shared" si="119"/>
        <v>3685</v>
      </c>
      <c r="W558" s="186">
        <f t="shared" si="120"/>
        <v>4790</v>
      </c>
      <c r="X558" s="186">
        <f t="shared" si="121"/>
        <v>5270</v>
      </c>
      <c r="Y558" s="186"/>
      <c r="Z558" s="186"/>
      <c r="AA558" s="186"/>
      <c r="AB558" s="332">
        <v>10028</v>
      </c>
      <c r="AC558" s="5"/>
    </row>
    <row r="559" spans="1:29">
      <c r="A559" s="252" t="s">
        <v>348</v>
      </c>
      <c r="B559" s="253">
        <v>32</v>
      </c>
      <c r="C559" s="253" t="s">
        <v>324</v>
      </c>
      <c r="D559" s="253" t="s">
        <v>20</v>
      </c>
      <c r="E559" s="352">
        <v>0.95</v>
      </c>
      <c r="F559" s="352" t="s">
        <v>592</v>
      </c>
      <c r="G559" s="352">
        <v>67</v>
      </c>
      <c r="H559" s="252" t="s">
        <v>322</v>
      </c>
      <c r="I559" s="352">
        <v>84</v>
      </c>
      <c r="J559" s="353" t="s">
        <v>701</v>
      </c>
      <c r="K559" s="352" t="e">
        <v>#N/A</v>
      </c>
      <c r="L559" s="352">
        <v>1200</v>
      </c>
      <c r="M559" s="253">
        <v>1300</v>
      </c>
      <c r="N559" s="354" t="s">
        <v>162</v>
      </c>
      <c r="O559" s="354" t="s">
        <v>310</v>
      </c>
      <c r="P559" s="355" t="s">
        <v>317</v>
      </c>
      <c r="Q559" s="356" t="s">
        <v>17</v>
      </c>
      <c r="R559" s="357" t="s">
        <v>309</v>
      </c>
      <c r="S559" s="252"/>
      <c r="T559" s="252"/>
      <c r="U559" s="186">
        <v>3350</v>
      </c>
      <c r="V559" s="186">
        <f t="shared" si="119"/>
        <v>3685</v>
      </c>
      <c r="W559" s="186">
        <f t="shared" si="120"/>
        <v>4790</v>
      </c>
      <c r="X559" s="186">
        <f t="shared" si="121"/>
        <v>5270</v>
      </c>
      <c r="Y559" s="186"/>
      <c r="Z559" s="186"/>
      <c r="AA559" s="186"/>
      <c r="AB559" s="332">
        <v>10029</v>
      </c>
    </row>
    <row r="560" spans="1:29">
      <c r="A560" s="252" t="s">
        <v>349</v>
      </c>
      <c r="B560" s="253">
        <v>32</v>
      </c>
      <c r="C560" s="253" t="s">
        <v>324</v>
      </c>
      <c r="D560" s="253" t="s">
        <v>20</v>
      </c>
      <c r="E560" s="352">
        <v>0.95</v>
      </c>
      <c r="F560" s="352" t="s">
        <v>592</v>
      </c>
      <c r="G560" s="352">
        <v>67</v>
      </c>
      <c r="H560" s="252" t="s">
        <v>322</v>
      </c>
      <c r="I560" s="352">
        <v>84</v>
      </c>
      <c r="J560" s="353" t="s">
        <v>702</v>
      </c>
      <c r="K560" s="352" t="e">
        <v>#N/A</v>
      </c>
      <c r="L560" s="352">
        <v>1250</v>
      </c>
      <c r="M560" s="253">
        <v>1350</v>
      </c>
      <c r="N560" s="354" t="s">
        <v>162</v>
      </c>
      <c r="O560" s="354" t="s">
        <v>310</v>
      </c>
      <c r="P560" s="355" t="s">
        <v>317</v>
      </c>
      <c r="Q560" s="356" t="s">
        <v>17</v>
      </c>
      <c r="R560" s="357" t="s">
        <v>309</v>
      </c>
      <c r="S560" s="252"/>
      <c r="T560" s="252"/>
      <c r="U560" s="186">
        <v>3350</v>
      </c>
      <c r="V560" s="186">
        <f t="shared" si="119"/>
        <v>3685</v>
      </c>
      <c r="W560" s="186">
        <f t="shared" si="120"/>
        <v>4790</v>
      </c>
      <c r="X560" s="186">
        <f t="shared" si="121"/>
        <v>5270</v>
      </c>
      <c r="Y560" s="186"/>
      <c r="Z560" s="186"/>
      <c r="AA560" s="186"/>
      <c r="AB560" s="332">
        <v>10030</v>
      </c>
      <c r="AC560" s="5"/>
    </row>
    <row r="561" spans="1:29">
      <c r="A561" s="252" t="s">
        <v>479</v>
      </c>
      <c r="B561" s="253">
        <v>32</v>
      </c>
      <c r="C561" s="253" t="s">
        <v>323</v>
      </c>
      <c r="D561" s="253" t="s">
        <v>20</v>
      </c>
      <c r="E561" s="352">
        <v>0.95</v>
      </c>
      <c r="F561" s="449" t="s">
        <v>614</v>
      </c>
      <c r="G561" s="352">
        <v>67</v>
      </c>
      <c r="H561" s="252" t="s">
        <v>322</v>
      </c>
      <c r="I561" s="352">
        <v>84</v>
      </c>
      <c r="J561" s="353" t="s">
        <v>701</v>
      </c>
      <c r="K561" s="352" t="e">
        <v>#N/A</v>
      </c>
      <c r="L561" s="352">
        <v>1200</v>
      </c>
      <c r="M561" s="253">
        <v>1300</v>
      </c>
      <c r="N561" s="354" t="s">
        <v>162</v>
      </c>
      <c r="O561" s="354" t="s">
        <v>310</v>
      </c>
      <c r="P561" s="355" t="s">
        <v>317</v>
      </c>
      <c r="Q561" s="356" t="s">
        <v>17</v>
      </c>
      <c r="R561" s="357" t="s">
        <v>309</v>
      </c>
      <c r="S561" s="252"/>
      <c r="T561" s="252"/>
      <c r="U561" s="186">
        <v>3350</v>
      </c>
      <c r="V561" s="186">
        <f t="shared" si="119"/>
        <v>3685</v>
      </c>
      <c r="W561" s="186">
        <f t="shared" si="120"/>
        <v>4790</v>
      </c>
      <c r="X561" s="186">
        <f t="shared" si="121"/>
        <v>5270</v>
      </c>
      <c r="Y561" s="186"/>
      <c r="Z561" s="186"/>
      <c r="AA561" s="186"/>
      <c r="AB561" s="332">
        <v>10031</v>
      </c>
      <c r="AC561" s="5"/>
    </row>
    <row r="562" spans="1:29">
      <c r="A562" s="252" t="s">
        <v>480</v>
      </c>
      <c r="B562" s="253">
        <v>32</v>
      </c>
      <c r="C562" s="253" t="s">
        <v>323</v>
      </c>
      <c r="D562" s="253" t="s">
        <v>20</v>
      </c>
      <c r="E562" s="352">
        <v>0.95</v>
      </c>
      <c r="F562" s="449" t="s">
        <v>614</v>
      </c>
      <c r="G562" s="352">
        <v>67</v>
      </c>
      <c r="H562" s="252" t="s">
        <v>322</v>
      </c>
      <c r="I562" s="352">
        <v>84</v>
      </c>
      <c r="J562" s="353" t="s">
        <v>702</v>
      </c>
      <c r="K562" s="352" t="e">
        <v>#N/A</v>
      </c>
      <c r="L562" s="352">
        <v>1250</v>
      </c>
      <c r="M562" s="253">
        <v>1350</v>
      </c>
      <c r="N562" s="354" t="s">
        <v>162</v>
      </c>
      <c r="O562" s="354" t="s">
        <v>310</v>
      </c>
      <c r="P562" s="355" t="s">
        <v>317</v>
      </c>
      <c r="Q562" s="356" t="s">
        <v>17</v>
      </c>
      <c r="R562" s="357" t="s">
        <v>309</v>
      </c>
      <c r="S562" s="252"/>
      <c r="T562" s="252"/>
      <c r="U562" s="186">
        <v>3350</v>
      </c>
      <c r="V562" s="186">
        <f t="shared" si="119"/>
        <v>3685</v>
      </c>
      <c r="W562" s="186">
        <f t="shared" si="120"/>
        <v>4790</v>
      </c>
      <c r="X562" s="186">
        <f t="shared" si="121"/>
        <v>5270</v>
      </c>
      <c r="Y562" s="186"/>
      <c r="Z562" s="186"/>
      <c r="AA562" s="186"/>
      <c r="AB562" s="332">
        <v>10032</v>
      </c>
      <c r="AC562" s="5"/>
    </row>
    <row r="563" spans="1:29">
      <c r="A563" s="252" t="s">
        <v>481</v>
      </c>
      <c r="B563" s="253">
        <v>32</v>
      </c>
      <c r="C563" s="253" t="s">
        <v>325</v>
      </c>
      <c r="D563" s="253" t="s">
        <v>20</v>
      </c>
      <c r="E563" s="352">
        <v>0.95</v>
      </c>
      <c r="F563" s="449" t="s">
        <v>614</v>
      </c>
      <c r="G563" s="352">
        <v>67</v>
      </c>
      <c r="H563" s="252" t="s">
        <v>322</v>
      </c>
      <c r="I563" s="352">
        <v>84</v>
      </c>
      <c r="J563" s="353" t="s">
        <v>701</v>
      </c>
      <c r="K563" s="352" t="e">
        <v>#N/A</v>
      </c>
      <c r="L563" s="352">
        <v>1200</v>
      </c>
      <c r="M563" s="253">
        <v>1300</v>
      </c>
      <c r="N563" s="354" t="s">
        <v>162</v>
      </c>
      <c r="O563" s="354" t="s">
        <v>310</v>
      </c>
      <c r="P563" s="355" t="s">
        <v>317</v>
      </c>
      <c r="Q563" s="356" t="s">
        <v>17</v>
      </c>
      <c r="R563" s="357" t="s">
        <v>309</v>
      </c>
      <c r="S563" s="252"/>
      <c r="T563" s="252"/>
      <c r="U563" s="186">
        <v>3350</v>
      </c>
      <c r="V563" s="186">
        <f t="shared" si="119"/>
        <v>3685</v>
      </c>
      <c r="W563" s="186">
        <f t="shared" si="120"/>
        <v>4790</v>
      </c>
      <c r="X563" s="186">
        <f t="shared" si="121"/>
        <v>5270</v>
      </c>
      <c r="Y563" s="186"/>
      <c r="Z563" s="186"/>
      <c r="AA563" s="186"/>
      <c r="AB563" s="332">
        <v>10033</v>
      </c>
      <c r="AC563" s="5"/>
    </row>
    <row r="564" spans="1:29">
      <c r="A564" s="252" t="s">
        <v>482</v>
      </c>
      <c r="B564" s="253">
        <v>32</v>
      </c>
      <c r="C564" s="253" t="s">
        <v>325</v>
      </c>
      <c r="D564" s="253" t="s">
        <v>20</v>
      </c>
      <c r="E564" s="352">
        <v>0.95</v>
      </c>
      <c r="F564" s="449" t="s">
        <v>614</v>
      </c>
      <c r="G564" s="352">
        <v>67</v>
      </c>
      <c r="H564" s="252" t="s">
        <v>322</v>
      </c>
      <c r="I564" s="352">
        <v>84</v>
      </c>
      <c r="J564" s="353" t="s">
        <v>702</v>
      </c>
      <c r="K564" s="352" t="e">
        <v>#N/A</v>
      </c>
      <c r="L564" s="352">
        <v>1250</v>
      </c>
      <c r="M564" s="253">
        <v>1350</v>
      </c>
      <c r="N564" s="354" t="s">
        <v>162</v>
      </c>
      <c r="O564" s="354" t="s">
        <v>310</v>
      </c>
      <c r="P564" s="355" t="s">
        <v>317</v>
      </c>
      <c r="Q564" s="356" t="s">
        <v>17</v>
      </c>
      <c r="R564" s="357" t="s">
        <v>309</v>
      </c>
      <c r="S564" s="252"/>
      <c r="T564" s="252"/>
      <c r="U564" s="186">
        <v>3350</v>
      </c>
      <c r="V564" s="186">
        <f t="shared" si="119"/>
        <v>3685</v>
      </c>
      <c r="W564" s="186">
        <f t="shared" si="120"/>
        <v>4790</v>
      </c>
      <c r="X564" s="186">
        <f t="shared" si="121"/>
        <v>5270</v>
      </c>
      <c r="Y564" s="186"/>
      <c r="Z564" s="186"/>
      <c r="AA564" s="186"/>
      <c r="AB564" s="332">
        <v>10034</v>
      </c>
      <c r="AC564" s="5"/>
    </row>
    <row r="565" spans="1:29">
      <c r="A565" s="252" t="s">
        <v>483</v>
      </c>
      <c r="B565" s="253">
        <v>32</v>
      </c>
      <c r="C565" s="253" t="s">
        <v>324</v>
      </c>
      <c r="D565" s="253" t="s">
        <v>20</v>
      </c>
      <c r="E565" s="352">
        <v>0.95</v>
      </c>
      <c r="F565" s="449" t="s">
        <v>614</v>
      </c>
      <c r="G565" s="352">
        <v>67</v>
      </c>
      <c r="H565" s="252" t="s">
        <v>322</v>
      </c>
      <c r="I565" s="352">
        <v>84</v>
      </c>
      <c r="J565" s="353" t="s">
        <v>701</v>
      </c>
      <c r="K565" s="352" t="e">
        <v>#N/A</v>
      </c>
      <c r="L565" s="352">
        <v>1200</v>
      </c>
      <c r="M565" s="253">
        <v>1300</v>
      </c>
      <c r="N565" s="354" t="s">
        <v>162</v>
      </c>
      <c r="O565" s="354" t="s">
        <v>310</v>
      </c>
      <c r="P565" s="355" t="s">
        <v>317</v>
      </c>
      <c r="Q565" s="356" t="s">
        <v>17</v>
      </c>
      <c r="R565" s="357" t="s">
        <v>309</v>
      </c>
      <c r="S565" s="252"/>
      <c r="T565" s="252"/>
      <c r="U565" s="186">
        <v>3350</v>
      </c>
      <c r="V565" s="186">
        <f t="shared" si="119"/>
        <v>3685</v>
      </c>
      <c r="W565" s="186">
        <f t="shared" si="120"/>
        <v>4790</v>
      </c>
      <c r="X565" s="186">
        <f t="shared" si="121"/>
        <v>5270</v>
      </c>
      <c r="Y565" s="186"/>
      <c r="Z565" s="186"/>
      <c r="AA565" s="186"/>
      <c r="AB565" s="332">
        <v>10035</v>
      </c>
    </row>
    <row r="566" spans="1:29">
      <c r="A566" s="252" t="s">
        <v>484</v>
      </c>
      <c r="B566" s="253">
        <v>32</v>
      </c>
      <c r="C566" s="253" t="s">
        <v>324</v>
      </c>
      <c r="D566" s="253" t="s">
        <v>20</v>
      </c>
      <c r="E566" s="352">
        <v>0.95</v>
      </c>
      <c r="F566" s="449" t="s">
        <v>614</v>
      </c>
      <c r="G566" s="352">
        <v>67</v>
      </c>
      <c r="H566" s="252" t="s">
        <v>322</v>
      </c>
      <c r="I566" s="352">
        <v>84</v>
      </c>
      <c r="J566" s="353" t="s">
        <v>702</v>
      </c>
      <c r="K566" s="352" t="e">
        <v>#N/A</v>
      </c>
      <c r="L566" s="352">
        <v>1250</v>
      </c>
      <c r="M566" s="253">
        <v>1350</v>
      </c>
      <c r="N566" s="354" t="s">
        <v>162</v>
      </c>
      <c r="O566" s="354" t="s">
        <v>310</v>
      </c>
      <c r="P566" s="355" t="s">
        <v>317</v>
      </c>
      <c r="Q566" s="356" t="s">
        <v>17</v>
      </c>
      <c r="R566" s="357" t="s">
        <v>309</v>
      </c>
      <c r="S566" s="252"/>
      <c r="T566" s="252"/>
      <c r="U566" s="186">
        <v>3350</v>
      </c>
      <c r="V566" s="186">
        <f t="shared" si="119"/>
        <v>3685</v>
      </c>
      <c r="W566" s="186">
        <f t="shared" si="120"/>
        <v>4790</v>
      </c>
      <c r="X566" s="186">
        <f t="shared" si="121"/>
        <v>5270</v>
      </c>
      <c r="Y566" s="186"/>
      <c r="Z566" s="186"/>
      <c r="AA566" s="186"/>
      <c r="AB566" s="332">
        <v>10036</v>
      </c>
    </row>
    <row r="567" spans="1:29">
      <c r="A567" s="9"/>
      <c r="B567" s="155"/>
      <c r="C567" s="155"/>
      <c r="D567" s="155"/>
      <c r="E567" s="157"/>
      <c r="F567" s="157"/>
      <c r="G567" s="157"/>
      <c r="H567" s="158"/>
      <c r="I567" s="157"/>
      <c r="J567" s="322"/>
      <c r="K567" s="157"/>
      <c r="L567" s="157"/>
      <c r="M567" s="155"/>
      <c r="N567" s="224"/>
      <c r="O567" s="224"/>
      <c r="P567" s="224"/>
      <c r="Q567" s="224"/>
      <c r="R567" s="156"/>
      <c r="T567" s="9"/>
      <c r="U567" s="9"/>
      <c r="V567" s="9"/>
      <c r="W567" s="9"/>
      <c r="X567" s="9"/>
    </row>
    <row r="568" spans="1:29">
      <c r="A568" s="375" t="s">
        <v>507</v>
      </c>
      <c r="B568" s="375">
        <v>10</v>
      </c>
      <c r="C568" s="375">
        <f>B568*125</f>
        <v>1250</v>
      </c>
      <c r="D568" s="375" t="s">
        <v>20</v>
      </c>
      <c r="E568" s="378">
        <v>0.95</v>
      </c>
      <c r="F568" s="378" t="s">
        <v>224</v>
      </c>
      <c r="G568" s="378">
        <v>65</v>
      </c>
      <c r="H568" s="375" t="s">
        <v>29</v>
      </c>
      <c r="I568" s="406">
        <v>40</v>
      </c>
      <c r="J568" s="375" t="s">
        <v>540</v>
      </c>
      <c r="K568" s="375" t="s">
        <v>609</v>
      </c>
      <c r="L568" s="406">
        <v>1000</v>
      </c>
      <c r="M568" s="406">
        <v>1300</v>
      </c>
      <c r="N568" s="375" t="s">
        <v>607</v>
      </c>
      <c r="O568" s="375" t="s">
        <v>310</v>
      </c>
      <c r="P568" s="375" t="s">
        <v>14</v>
      </c>
      <c r="Q568" s="375" t="s">
        <v>319</v>
      </c>
      <c r="R568" s="375" t="s">
        <v>31</v>
      </c>
      <c r="S568" s="375"/>
      <c r="T568" s="375"/>
      <c r="U568" s="186">
        <v>1450</v>
      </c>
      <c r="V568" s="186">
        <f>ROUND(((U568*1.1)/5),0)*5</f>
        <v>1595</v>
      </c>
      <c r="W568" s="186">
        <f>ROUND(((V568*1.3)/5),0)*5</f>
        <v>2075</v>
      </c>
      <c r="X568" s="186">
        <f>ROUND(((W568*1.1)/5),0)*5</f>
        <v>2285</v>
      </c>
      <c r="Y568" s="186"/>
      <c r="Z568" s="186"/>
      <c r="AA568" s="186"/>
      <c r="AB568" s="375">
        <v>13001</v>
      </c>
    </row>
    <row r="569" spans="1:29">
      <c r="A569" s="375" t="s">
        <v>508</v>
      </c>
      <c r="B569" s="375">
        <v>22</v>
      </c>
      <c r="C569" s="375">
        <f>B569*125</f>
        <v>2750</v>
      </c>
      <c r="D569" s="375" t="s">
        <v>20</v>
      </c>
      <c r="E569" s="378">
        <v>0.95</v>
      </c>
      <c r="F569" s="378" t="s">
        <v>224</v>
      </c>
      <c r="G569" s="378">
        <v>65</v>
      </c>
      <c r="H569" s="375" t="s">
        <v>29</v>
      </c>
      <c r="I569" s="406">
        <v>80</v>
      </c>
      <c r="J569" s="375" t="s">
        <v>541</v>
      </c>
      <c r="K569" s="423" t="s">
        <v>603</v>
      </c>
      <c r="L569" s="406">
        <v>1200</v>
      </c>
      <c r="M569" s="406">
        <v>1700</v>
      </c>
      <c r="N569" s="375" t="s">
        <v>607</v>
      </c>
      <c r="O569" s="375" t="s">
        <v>310</v>
      </c>
      <c r="P569" s="375" t="s">
        <v>14</v>
      </c>
      <c r="Q569" s="375" t="s">
        <v>319</v>
      </c>
      <c r="R569" s="375" t="s">
        <v>31</v>
      </c>
      <c r="S569" s="375"/>
      <c r="T569" s="375"/>
      <c r="U569" s="186">
        <v>2000</v>
      </c>
      <c r="V569" s="186">
        <f t="shared" ref="V569:V575" si="127">ROUND(((U569*1.1)/5),0)*5</f>
        <v>2200</v>
      </c>
      <c r="W569" s="186">
        <f t="shared" ref="W569:W575" si="128">ROUND(((V569*1.3)/5),0)*5</f>
        <v>2860</v>
      </c>
      <c r="X569" s="186">
        <f t="shared" ref="X569:X575" si="129">ROUND(((W569*1.1)/5),0)*5</f>
        <v>3145</v>
      </c>
      <c r="Y569" s="186"/>
      <c r="Z569" s="186"/>
      <c r="AA569" s="186"/>
      <c r="AB569" s="375">
        <v>13002</v>
      </c>
    </row>
    <row r="570" spans="1:29">
      <c r="A570" s="375" t="s">
        <v>509</v>
      </c>
      <c r="B570" s="375">
        <v>32</v>
      </c>
      <c r="C570" s="375">
        <f>B570*125</f>
        <v>4000</v>
      </c>
      <c r="D570" s="375" t="s">
        <v>20</v>
      </c>
      <c r="E570" s="378">
        <v>0.95</v>
      </c>
      <c r="F570" s="378" t="s">
        <v>224</v>
      </c>
      <c r="G570" s="378">
        <v>65</v>
      </c>
      <c r="H570" s="375" t="s">
        <v>29</v>
      </c>
      <c r="I570" s="406">
        <v>120</v>
      </c>
      <c r="J570" s="375" t="s">
        <v>542</v>
      </c>
      <c r="K570" s="375" t="s">
        <v>610</v>
      </c>
      <c r="L570" s="406">
        <v>1500</v>
      </c>
      <c r="M570" s="406">
        <v>2000</v>
      </c>
      <c r="N570" s="375" t="s">
        <v>607</v>
      </c>
      <c r="O570" s="375" t="s">
        <v>310</v>
      </c>
      <c r="P570" s="375" t="s">
        <v>14</v>
      </c>
      <c r="Q570" s="375" t="s">
        <v>319</v>
      </c>
      <c r="R570" s="375" t="s">
        <v>31</v>
      </c>
      <c r="S570" s="375"/>
      <c r="T570" s="375"/>
      <c r="U570" s="186">
        <v>2250</v>
      </c>
      <c r="V570" s="186">
        <f t="shared" si="127"/>
        <v>2475</v>
      </c>
      <c r="W570" s="186">
        <f t="shared" si="128"/>
        <v>3220</v>
      </c>
      <c r="X570" s="186">
        <f t="shared" si="129"/>
        <v>3540</v>
      </c>
      <c r="Y570" s="186"/>
      <c r="Z570" s="186"/>
      <c r="AA570" s="186"/>
      <c r="AB570" s="375">
        <v>13003</v>
      </c>
    </row>
    <row r="571" spans="1:29">
      <c r="A571" s="375" t="s">
        <v>510</v>
      </c>
      <c r="B571" s="375">
        <v>44</v>
      </c>
      <c r="C571" s="375">
        <f>B571*125</f>
        <v>5500</v>
      </c>
      <c r="D571" s="375" t="s">
        <v>20</v>
      </c>
      <c r="E571" s="378">
        <v>0.95</v>
      </c>
      <c r="F571" s="378" t="s">
        <v>224</v>
      </c>
      <c r="G571" s="378">
        <v>65</v>
      </c>
      <c r="H571" s="375" t="s">
        <v>29</v>
      </c>
      <c r="I571" s="406">
        <v>160</v>
      </c>
      <c r="J571" s="375" t="s">
        <v>543</v>
      </c>
      <c r="K571" s="423" t="s">
        <v>604</v>
      </c>
      <c r="L571" s="406">
        <v>1800</v>
      </c>
      <c r="M571" s="406">
        <v>2300</v>
      </c>
      <c r="N571" s="375" t="s">
        <v>607</v>
      </c>
      <c r="O571" s="375" t="s">
        <v>310</v>
      </c>
      <c r="P571" s="375" t="s">
        <v>14</v>
      </c>
      <c r="Q571" s="375" t="s">
        <v>319</v>
      </c>
      <c r="R571" s="375" t="s">
        <v>31</v>
      </c>
      <c r="S571" s="375"/>
      <c r="T571" s="375"/>
      <c r="U571" s="186">
        <v>3225</v>
      </c>
      <c r="V571" s="186">
        <f t="shared" si="127"/>
        <v>3550</v>
      </c>
      <c r="W571" s="186">
        <f t="shared" si="128"/>
        <v>4615</v>
      </c>
      <c r="X571" s="186">
        <f t="shared" si="129"/>
        <v>5075</v>
      </c>
      <c r="Y571" s="186"/>
      <c r="Z571" s="186"/>
      <c r="AA571" s="186"/>
      <c r="AB571" s="375">
        <v>13004</v>
      </c>
    </row>
    <row r="572" spans="1:29">
      <c r="A572" s="375" t="s">
        <v>511</v>
      </c>
      <c r="B572" s="375">
        <v>54</v>
      </c>
      <c r="C572" s="375">
        <f>B572*125</f>
        <v>6750</v>
      </c>
      <c r="D572" s="375" t="s">
        <v>20</v>
      </c>
      <c r="E572" s="378">
        <v>0.95</v>
      </c>
      <c r="F572" s="378" t="s">
        <v>224</v>
      </c>
      <c r="G572" s="378">
        <v>65</v>
      </c>
      <c r="H572" s="375" t="s">
        <v>29</v>
      </c>
      <c r="I572" s="406">
        <v>200</v>
      </c>
      <c r="J572" s="375" t="s">
        <v>544</v>
      </c>
      <c r="K572" s="423" t="s">
        <v>605</v>
      </c>
      <c r="L572" s="406">
        <v>2250</v>
      </c>
      <c r="M572" s="406">
        <v>2750</v>
      </c>
      <c r="N572" s="375" t="s">
        <v>607</v>
      </c>
      <c r="O572" s="375" t="s">
        <v>310</v>
      </c>
      <c r="P572" s="375" t="s">
        <v>14</v>
      </c>
      <c r="Q572" s="375" t="s">
        <v>319</v>
      </c>
      <c r="R572" s="375" t="s">
        <v>31</v>
      </c>
      <c r="S572" s="375"/>
      <c r="T572" s="375"/>
      <c r="U572" s="186">
        <v>3900</v>
      </c>
      <c r="V572" s="186">
        <f t="shared" si="127"/>
        <v>4290</v>
      </c>
      <c r="W572" s="186">
        <f t="shared" si="128"/>
        <v>5575</v>
      </c>
      <c r="X572" s="186">
        <f t="shared" si="129"/>
        <v>6135</v>
      </c>
      <c r="Y572" s="186"/>
      <c r="Z572" s="186"/>
      <c r="AA572" s="186"/>
      <c r="AB572" s="375">
        <v>13005</v>
      </c>
    </row>
    <row r="573" spans="1:29">
      <c r="A573" s="375" t="s">
        <v>512</v>
      </c>
      <c r="B573" s="375">
        <v>69</v>
      </c>
      <c r="C573" s="375">
        <f>B573*110</f>
        <v>7590</v>
      </c>
      <c r="D573" s="375" t="s">
        <v>20</v>
      </c>
      <c r="E573" s="378">
        <v>0.95</v>
      </c>
      <c r="F573" s="378" t="s">
        <v>224</v>
      </c>
      <c r="G573" s="378">
        <v>65</v>
      </c>
      <c r="H573" s="375" t="s">
        <v>29</v>
      </c>
      <c r="I573" s="406">
        <v>120</v>
      </c>
      <c r="J573" s="375" t="s">
        <v>542</v>
      </c>
      <c r="K573" s="375" t="s">
        <v>610</v>
      </c>
      <c r="L573" s="406">
        <v>1500</v>
      </c>
      <c r="M573" s="406">
        <v>2000</v>
      </c>
      <c r="N573" s="375" t="s">
        <v>607</v>
      </c>
      <c r="O573" s="375" t="s">
        <v>310</v>
      </c>
      <c r="P573" s="375" t="s">
        <v>14</v>
      </c>
      <c r="Q573" s="375" t="s">
        <v>319</v>
      </c>
      <c r="R573" s="375" t="s">
        <v>31</v>
      </c>
      <c r="S573" s="375"/>
      <c r="T573" s="375"/>
      <c r="U573" s="186">
        <v>3000</v>
      </c>
      <c r="V573" s="186">
        <f t="shared" si="127"/>
        <v>3300</v>
      </c>
      <c r="W573" s="186">
        <f t="shared" si="128"/>
        <v>4290</v>
      </c>
      <c r="X573" s="186">
        <f t="shared" si="129"/>
        <v>4720</v>
      </c>
      <c r="Y573" s="186"/>
      <c r="Z573" s="186"/>
      <c r="AA573" s="186"/>
      <c r="AB573" s="375">
        <v>13101</v>
      </c>
    </row>
    <row r="574" spans="1:29">
      <c r="A574" s="375" t="s">
        <v>513</v>
      </c>
      <c r="B574" s="375">
        <v>92</v>
      </c>
      <c r="C574" s="375">
        <f>B574*110</f>
        <v>10120</v>
      </c>
      <c r="D574" s="375" t="s">
        <v>20</v>
      </c>
      <c r="E574" s="378">
        <v>0.95</v>
      </c>
      <c r="F574" s="378" t="s">
        <v>224</v>
      </c>
      <c r="G574" s="378">
        <v>65</v>
      </c>
      <c r="H574" s="375" t="s">
        <v>29</v>
      </c>
      <c r="I574" s="406">
        <v>160</v>
      </c>
      <c r="J574" s="375" t="s">
        <v>543</v>
      </c>
      <c r="K574" s="423" t="s">
        <v>604</v>
      </c>
      <c r="L574" s="406">
        <v>1800</v>
      </c>
      <c r="M574" s="406">
        <v>2300</v>
      </c>
      <c r="N574" s="375" t="s">
        <v>607</v>
      </c>
      <c r="O574" s="375" t="s">
        <v>310</v>
      </c>
      <c r="P574" s="375" t="s">
        <v>14</v>
      </c>
      <c r="Q574" s="375" t="s">
        <v>319</v>
      </c>
      <c r="R574" s="375" t="s">
        <v>31</v>
      </c>
      <c r="S574" s="375"/>
      <c r="T574" s="375"/>
      <c r="U574" s="186">
        <v>3650</v>
      </c>
      <c r="V574" s="186">
        <f t="shared" si="127"/>
        <v>4015</v>
      </c>
      <c r="W574" s="186">
        <f t="shared" si="128"/>
        <v>5220</v>
      </c>
      <c r="X574" s="186">
        <f t="shared" si="129"/>
        <v>5740</v>
      </c>
      <c r="Y574" s="186"/>
      <c r="Z574" s="186"/>
      <c r="AA574" s="186"/>
      <c r="AB574" s="375">
        <v>13102</v>
      </c>
    </row>
    <row r="575" spans="1:29">
      <c r="A575" s="375" t="s">
        <v>514</v>
      </c>
      <c r="B575" s="375">
        <v>115</v>
      </c>
      <c r="C575" s="375">
        <f>B575*110</f>
        <v>12650</v>
      </c>
      <c r="D575" s="375" t="s">
        <v>20</v>
      </c>
      <c r="E575" s="378">
        <v>0.95</v>
      </c>
      <c r="F575" s="378" t="s">
        <v>224</v>
      </c>
      <c r="G575" s="378">
        <v>65</v>
      </c>
      <c r="H575" s="375" t="s">
        <v>29</v>
      </c>
      <c r="I575" s="406">
        <v>200</v>
      </c>
      <c r="J575" s="375" t="s">
        <v>544</v>
      </c>
      <c r="K575" s="423" t="s">
        <v>605</v>
      </c>
      <c r="L575" s="406">
        <v>2250</v>
      </c>
      <c r="M575" s="406">
        <v>2750</v>
      </c>
      <c r="N575" s="375" t="s">
        <v>607</v>
      </c>
      <c r="O575" s="375" t="s">
        <v>310</v>
      </c>
      <c r="P575" s="375" t="s">
        <v>14</v>
      </c>
      <c r="Q575" s="375" t="s">
        <v>319</v>
      </c>
      <c r="R575" s="375" t="s">
        <v>31</v>
      </c>
      <c r="S575" s="375"/>
      <c r="T575" s="375"/>
      <c r="U575" s="186">
        <v>4300</v>
      </c>
      <c r="V575" s="186">
        <f t="shared" si="127"/>
        <v>4730</v>
      </c>
      <c r="W575" s="186">
        <f t="shared" si="128"/>
        <v>6150</v>
      </c>
      <c r="X575" s="186">
        <f t="shared" si="129"/>
        <v>6765</v>
      </c>
      <c r="Y575" s="186"/>
      <c r="Z575" s="186"/>
      <c r="AA575" s="186"/>
      <c r="AB575" s="375">
        <v>13103</v>
      </c>
    </row>
    <row r="576" spans="1:29">
      <c r="A576" s="9"/>
      <c r="B576" s="155"/>
      <c r="C576" s="155"/>
      <c r="D576" s="155"/>
      <c r="E576" s="157"/>
      <c r="F576" s="157"/>
      <c r="G576" s="157"/>
      <c r="H576" s="158"/>
      <c r="I576" s="157"/>
      <c r="J576" s="322"/>
      <c r="K576" s="157"/>
      <c r="L576" s="157"/>
      <c r="M576" s="155"/>
      <c r="N576" s="224"/>
      <c r="O576" s="224"/>
      <c r="P576" s="224"/>
      <c r="Q576" s="224"/>
      <c r="R576" s="156"/>
      <c r="S576" s="9"/>
      <c r="T576" s="9"/>
      <c r="U576" s="9"/>
      <c r="V576" s="9"/>
      <c r="W576" s="9"/>
      <c r="X576" s="9"/>
    </row>
    <row r="577" spans="1:24">
      <c r="A577" s="9"/>
      <c r="B577" s="155"/>
      <c r="C577" s="155"/>
      <c r="D577" s="155"/>
      <c r="E577" s="157"/>
      <c r="F577" s="157"/>
      <c r="G577" s="157"/>
      <c r="H577" s="158"/>
      <c r="I577" s="157"/>
      <c r="J577" s="322"/>
      <c r="K577" s="157"/>
      <c r="L577" s="157"/>
      <c r="M577" s="155"/>
      <c r="N577" s="224"/>
      <c r="O577" s="224"/>
      <c r="P577" s="224"/>
      <c r="Q577" s="224"/>
      <c r="R577" s="156"/>
      <c r="S577" s="9"/>
      <c r="T577" s="9"/>
      <c r="U577" s="9"/>
      <c r="V577" s="9"/>
      <c r="W577" s="9"/>
      <c r="X577" s="9"/>
    </row>
    <row r="578" spans="1:24">
      <c r="A578" s="9"/>
      <c r="B578" s="155"/>
      <c r="C578" s="155"/>
      <c r="D578" s="155"/>
      <c r="E578" s="157"/>
      <c r="F578" s="157"/>
      <c r="G578" s="157"/>
      <c r="H578" s="158"/>
      <c r="I578" s="157"/>
      <c r="J578" s="322"/>
      <c r="K578" s="157"/>
      <c r="L578" s="157"/>
      <c r="M578" s="155"/>
      <c r="N578" s="224"/>
      <c r="O578" s="224"/>
      <c r="P578" s="224"/>
      <c r="Q578" s="224"/>
      <c r="R578" s="156"/>
      <c r="S578" s="9"/>
      <c r="T578" s="9"/>
      <c r="U578" s="9"/>
      <c r="V578" s="9"/>
      <c r="W578" s="9"/>
      <c r="X578" s="9"/>
    </row>
    <row r="579" spans="1:24">
      <c r="A579" s="9"/>
      <c r="B579" s="155"/>
      <c r="C579" s="155"/>
      <c r="D579" s="155"/>
      <c r="E579" s="157"/>
      <c r="F579" s="157"/>
      <c r="G579" s="157"/>
      <c r="H579" s="158"/>
      <c r="I579" s="157"/>
      <c r="J579" s="322"/>
      <c r="K579" s="157"/>
      <c r="L579" s="157"/>
      <c r="M579" s="155"/>
      <c r="N579" s="224"/>
      <c r="O579" s="224"/>
      <c r="P579" s="224"/>
      <c r="Q579" s="224"/>
      <c r="R579" s="156"/>
      <c r="S579" s="9"/>
      <c r="T579" s="9"/>
      <c r="U579" s="9"/>
      <c r="V579" s="9"/>
      <c r="W579" s="9"/>
      <c r="X579" s="9"/>
    </row>
    <row r="580" spans="1:24">
      <c r="A580" s="9"/>
      <c r="B580" s="155"/>
      <c r="C580" s="155"/>
      <c r="D580" s="155"/>
      <c r="E580" s="157"/>
      <c r="F580" s="157"/>
      <c r="G580" s="157"/>
      <c r="H580" s="158"/>
      <c r="I580" s="157"/>
      <c r="J580" s="322"/>
      <c r="K580" s="157"/>
      <c r="L580" s="157"/>
      <c r="M580" s="155"/>
      <c r="N580" s="224"/>
      <c r="O580" s="224"/>
      <c r="P580" s="224"/>
      <c r="Q580" s="224"/>
      <c r="R580" s="156"/>
      <c r="S580" s="9"/>
      <c r="T580" s="9"/>
      <c r="U580" s="9"/>
      <c r="V580" s="9"/>
      <c r="W580" s="9"/>
      <c r="X580" s="9"/>
    </row>
    <row r="581" spans="1:24">
      <c r="A581" s="9"/>
      <c r="B581" s="155"/>
      <c r="C581" s="155"/>
      <c r="D581" s="155"/>
      <c r="E581" s="157"/>
      <c r="F581" s="157"/>
      <c r="G581" s="157"/>
      <c r="H581" s="158"/>
      <c r="I581" s="157"/>
      <c r="J581" s="322"/>
      <c r="K581" s="157"/>
      <c r="L581" s="157"/>
      <c r="M581" s="155"/>
      <c r="N581" s="224"/>
      <c r="O581" s="224"/>
      <c r="P581" s="224"/>
      <c r="Q581" s="224"/>
      <c r="R581" s="156"/>
      <c r="S581" s="9"/>
      <c r="T581" s="9"/>
      <c r="U581" s="9"/>
      <c r="V581" s="9"/>
      <c r="W581" s="9"/>
      <c r="X581" s="9"/>
    </row>
    <row r="582" spans="1:24">
      <c r="A582" s="9"/>
      <c r="B582" s="155"/>
      <c r="C582" s="155"/>
      <c r="D582" s="155"/>
      <c r="E582" s="157"/>
      <c r="F582" s="157"/>
      <c r="G582" s="157"/>
      <c r="H582" s="158"/>
      <c r="I582" s="157"/>
      <c r="J582" s="322"/>
      <c r="K582" s="157"/>
      <c r="L582" s="157"/>
      <c r="M582" s="155"/>
      <c r="N582" s="224"/>
      <c r="O582" s="224"/>
      <c r="P582" s="224"/>
      <c r="Q582" s="224"/>
      <c r="R582" s="156"/>
      <c r="S582" s="9"/>
      <c r="T582" s="9"/>
      <c r="U582" s="9"/>
      <c r="V582" s="9"/>
      <c r="W582" s="9"/>
      <c r="X582" s="9"/>
    </row>
    <row r="583" spans="1:24">
      <c r="A583" s="9"/>
      <c r="B583" s="155"/>
      <c r="C583" s="155"/>
      <c r="D583" s="155"/>
      <c r="E583" s="157"/>
      <c r="F583" s="157"/>
      <c r="G583" s="157"/>
      <c r="H583" s="158"/>
      <c r="I583" s="157"/>
      <c r="J583" s="322"/>
      <c r="K583" s="157"/>
      <c r="L583" s="157"/>
      <c r="M583" s="155"/>
      <c r="N583" s="224"/>
      <c r="O583" s="224"/>
      <c r="P583" s="224"/>
      <c r="Q583" s="224"/>
      <c r="R583" s="156"/>
      <c r="S583" s="9"/>
      <c r="T583" s="9"/>
      <c r="U583" s="9"/>
      <c r="V583" s="9"/>
      <c r="W583" s="9"/>
      <c r="X583" s="9"/>
    </row>
    <row r="584" spans="1:24">
      <c r="A584" s="9"/>
      <c r="B584" s="155"/>
      <c r="C584" s="155"/>
      <c r="D584" s="155"/>
      <c r="E584" s="157"/>
      <c r="F584" s="157"/>
      <c r="G584" s="157"/>
      <c r="H584" s="158"/>
      <c r="I584" s="157"/>
      <c r="J584" s="322"/>
      <c r="K584" s="157"/>
      <c r="L584" s="157"/>
      <c r="M584" s="155"/>
      <c r="N584" s="224"/>
      <c r="O584" s="224"/>
      <c r="P584" s="224"/>
      <c r="Q584" s="224"/>
      <c r="R584" s="156"/>
      <c r="S584" s="9"/>
      <c r="T584" s="9"/>
      <c r="U584" s="9"/>
      <c r="V584" s="9"/>
      <c r="W584" s="9"/>
      <c r="X584" s="9"/>
    </row>
    <row r="585" spans="1:24">
      <c r="A585" s="9"/>
      <c r="B585" s="155"/>
      <c r="C585" s="155"/>
      <c r="D585" s="155"/>
      <c r="E585" s="157"/>
      <c r="F585" s="157"/>
      <c r="G585" s="157"/>
      <c r="H585" s="158"/>
      <c r="I585" s="157"/>
      <c r="J585" s="322"/>
      <c r="K585" s="157"/>
      <c r="L585" s="157"/>
      <c r="M585" s="155"/>
      <c r="N585" s="224"/>
      <c r="O585" s="224"/>
      <c r="P585" s="224"/>
      <c r="Q585" s="224"/>
      <c r="R585" s="156"/>
      <c r="S585" s="9"/>
      <c r="T585" s="9"/>
      <c r="U585" s="9"/>
      <c r="V585" s="9"/>
      <c r="W585" s="9"/>
      <c r="X585" s="9"/>
    </row>
    <row r="586" spans="1:24">
      <c r="A586" s="9"/>
      <c r="B586" s="155"/>
      <c r="C586" s="155"/>
      <c r="D586" s="155"/>
      <c r="E586" s="157"/>
      <c r="F586" s="157"/>
      <c r="G586" s="157"/>
      <c r="H586" s="158"/>
      <c r="I586" s="157"/>
      <c r="J586" s="322"/>
      <c r="K586" s="157"/>
      <c r="L586" s="157"/>
      <c r="M586" s="155"/>
      <c r="N586" s="224"/>
      <c r="O586" s="224"/>
      <c r="P586" s="224"/>
      <c r="Q586" s="224"/>
      <c r="R586" s="156"/>
      <c r="S586" s="9"/>
      <c r="T586" s="9"/>
      <c r="U586" s="9"/>
      <c r="V586" s="9"/>
      <c r="W586" s="9"/>
      <c r="X586" s="9"/>
    </row>
    <row r="587" spans="1:24">
      <c r="A587" s="9"/>
      <c r="T587" s="9"/>
    </row>
    <row r="588" spans="1:24">
      <c r="T588" s="9"/>
    </row>
    <row r="589" spans="1:24">
      <c r="T589" s="9"/>
    </row>
    <row r="590" spans="1:24">
      <c r="T590" s="9"/>
    </row>
    <row r="591" spans="1:24">
      <c r="T591" s="9"/>
    </row>
    <row r="592" spans="1:24">
      <c r="T592" s="9"/>
    </row>
    <row r="593" spans="20:20">
      <c r="T593" s="9"/>
    </row>
    <row r="594" spans="20:20">
      <c r="T594" s="9"/>
    </row>
    <row r="595" spans="20:20">
      <c r="T595" s="9"/>
    </row>
    <row r="596" spans="20:20">
      <c r="T596" s="9"/>
    </row>
    <row r="597" spans="20:20">
      <c r="T597" s="9"/>
    </row>
    <row r="598" spans="20:20">
      <c r="T598" s="9"/>
    </row>
    <row r="599" spans="20:20">
      <c r="T599" s="9"/>
    </row>
    <row r="600" spans="20:20">
      <c r="T600" s="9"/>
    </row>
    <row r="601" spans="20:20">
      <c r="T601" s="9"/>
    </row>
    <row r="602" spans="20:20">
      <c r="T602" s="9"/>
    </row>
    <row r="603" spans="20:20">
      <c r="T603" s="9"/>
    </row>
    <row r="604" spans="20:20">
      <c r="T604" s="9"/>
    </row>
    <row r="605" spans="20:20">
      <c r="T605" s="9"/>
    </row>
    <row r="606" spans="20:20">
      <c r="T606" s="9"/>
    </row>
    <row r="607" spans="20:20">
      <c r="T607" s="9"/>
    </row>
    <row r="608" spans="20:20">
      <c r="T608" s="9"/>
    </row>
    <row r="609" spans="20:20">
      <c r="T609" s="9"/>
    </row>
    <row r="610" spans="20:20">
      <c r="T610" s="9"/>
    </row>
    <row r="611" spans="20:20">
      <c r="T611" s="9"/>
    </row>
    <row r="612" spans="20:20">
      <c r="T612" s="9"/>
    </row>
    <row r="613" spans="20:20">
      <c r="T613" s="9"/>
    </row>
    <row r="614" spans="20:20">
      <c r="T614" s="9"/>
    </row>
    <row r="615" spans="20:20">
      <c r="T615" s="9"/>
    </row>
    <row r="616" spans="20:20">
      <c r="T616" s="9"/>
    </row>
    <row r="617" spans="20:20">
      <c r="T617" s="9"/>
    </row>
    <row r="618" spans="20:20">
      <c r="T618" s="9"/>
    </row>
    <row r="619" spans="20:20">
      <c r="T619" s="9"/>
    </row>
    <row r="620" spans="20:20">
      <c r="T620" s="9"/>
    </row>
    <row r="621" spans="20:20">
      <c r="T621" s="9"/>
    </row>
    <row r="622" spans="20:20">
      <c r="T622" s="9"/>
    </row>
    <row r="623" spans="20:20">
      <c r="T623" s="9"/>
    </row>
    <row r="624" spans="20:20">
      <c r="T624" s="9"/>
    </row>
    <row r="625" spans="20:20">
      <c r="T625" s="9"/>
    </row>
    <row r="626" spans="20:20">
      <c r="T626" s="9"/>
    </row>
    <row r="627" spans="20:20">
      <c r="T627" s="9"/>
    </row>
    <row r="628" spans="20:20">
      <c r="T628" s="9"/>
    </row>
    <row r="629" spans="20:20">
      <c r="T629" s="9"/>
    </row>
    <row r="630" spans="20:20">
      <c r="T630" s="9"/>
    </row>
    <row r="631" spans="20:20">
      <c r="T631" s="9"/>
    </row>
    <row r="632" spans="20:20">
      <c r="T632" s="9"/>
    </row>
    <row r="633" spans="20:20">
      <c r="T633" s="9"/>
    </row>
    <row r="634" spans="20:20">
      <c r="T634" s="9"/>
    </row>
    <row r="635" spans="20:20">
      <c r="T635" s="9"/>
    </row>
    <row r="636" spans="20:20">
      <c r="T636" s="9"/>
    </row>
    <row r="637" spans="20:20">
      <c r="T637" s="9"/>
    </row>
    <row r="638" spans="20:20">
      <c r="T638" s="9"/>
    </row>
    <row r="639" spans="20:20">
      <c r="T639" s="9"/>
    </row>
    <row r="640" spans="20:20">
      <c r="T640" s="9"/>
    </row>
    <row r="641" spans="20:20">
      <c r="T641" s="9"/>
    </row>
    <row r="642" spans="20:20">
      <c r="T642" s="9"/>
    </row>
    <row r="643" spans="20:20">
      <c r="T643" s="9"/>
    </row>
    <row r="644" spans="20:20">
      <c r="T644" s="9"/>
    </row>
    <row r="645" spans="20:20">
      <c r="T645" s="9"/>
    </row>
    <row r="646" spans="20:20">
      <c r="T646" s="9"/>
    </row>
    <row r="647" spans="20:20">
      <c r="T647" s="9"/>
    </row>
    <row r="648" spans="20:20">
      <c r="T648" s="9"/>
    </row>
    <row r="649" spans="20:20">
      <c r="T649" s="9"/>
    </row>
    <row r="650" spans="20:20">
      <c r="T650" s="9"/>
    </row>
    <row r="651" spans="20:20">
      <c r="T651" s="9"/>
    </row>
    <row r="652" spans="20:20">
      <c r="T652" s="9"/>
    </row>
    <row r="653" spans="20:20">
      <c r="T653" s="9"/>
    </row>
    <row r="654" spans="20:20">
      <c r="T654" s="9"/>
    </row>
    <row r="655" spans="20:20">
      <c r="T655" s="9"/>
    </row>
    <row r="656" spans="20:20">
      <c r="T656" s="9"/>
    </row>
    <row r="657" spans="20:20">
      <c r="T657" s="9"/>
    </row>
    <row r="658" spans="20:20">
      <c r="T658" s="9"/>
    </row>
    <row r="659" spans="20:20">
      <c r="T659" s="9"/>
    </row>
    <row r="660" spans="20:20">
      <c r="T660" s="9"/>
    </row>
    <row r="661" spans="20:20">
      <c r="T661" s="9"/>
    </row>
    <row r="662" spans="20:20">
      <c r="T662" s="9"/>
    </row>
    <row r="663" spans="20:20">
      <c r="T663" s="9"/>
    </row>
    <row r="664" spans="20:20">
      <c r="T664" s="9"/>
    </row>
    <row r="665" spans="20:20">
      <c r="T665" s="9"/>
    </row>
    <row r="666" spans="20:20">
      <c r="T666" s="9"/>
    </row>
    <row r="667" spans="20:20">
      <c r="T667" s="9"/>
    </row>
    <row r="668" spans="20:20">
      <c r="T668" s="9"/>
    </row>
    <row r="669" spans="20:20">
      <c r="T669" s="9"/>
    </row>
    <row r="670" spans="20:20">
      <c r="T670" s="9"/>
    </row>
    <row r="671" spans="20:20">
      <c r="T671" s="9"/>
    </row>
    <row r="672" spans="20:20">
      <c r="T672" s="9"/>
    </row>
    <row r="673" spans="20:20">
      <c r="T673" s="9"/>
    </row>
    <row r="674" spans="20:20">
      <c r="T674" s="9"/>
    </row>
    <row r="675" spans="20:20">
      <c r="T675" s="9"/>
    </row>
    <row r="676" spans="20:20">
      <c r="T676" s="9"/>
    </row>
    <row r="677" spans="20:20">
      <c r="T677" s="9"/>
    </row>
    <row r="678" spans="20:20">
      <c r="T678" s="9"/>
    </row>
    <row r="679" spans="20:20">
      <c r="T679" s="9"/>
    </row>
    <row r="680" spans="20:20">
      <c r="T680" s="9"/>
    </row>
    <row r="681" spans="20:20">
      <c r="T681" s="9"/>
    </row>
    <row r="682" spans="20:20">
      <c r="T682" s="9"/>
    </row>
    <row r="683" spans="20:20">
      <c r="T683" s="9"/>
    </row>
    <row r="684" spans="20:20">
      <c r="T684" s="9"/>
    </row>
    <row r="685" spans="20:20">
      <c r="T685" s="9"/>
    </row>
    <row r="686" spans="20:20">
      <c r="T686" s="9"/>
    </row>
    <row r="687" spans="20:20">
      <c r="T687" s="9"/>
    </row>
    <row r="688" spans="20:20">
      <c r="T688" s="9"/>
    </row>
    <row r="689" spans="20:20">
      <c r="T689" s="9"/>
    </row>
    <row r="690" spans="20:20">
      <c r="T690" s="9"/>
    </row>
    <row r="691" spans="20:20">
      <c r="T691" s="9"/>
    </row>
    <row r="692" spans="20:20">
      <c r="T692" s="9"/>
    </row>
    <row r="693" spans="20:20">
      <c r="T693" s="9"/>
    </row>
    <row r="694" spans="20:20">
      <c r="T694" s="9"/>
    </row>
    <row r="695" spans="20:20">
      <c r="T695" s="9"/>
    </row>
    <row r="696" spans="20:20">
      <c r="T696" s="9"/>
    </row>
    <row r="697" spans="20:20">
      <c r="T697" s="9"/>
    </row>
    <row r="698" spans="20:20">
      <c r="T698" s="9"/>
    </row>
    <row r="699" spans="20:20">
      <c r="T699" s="9"/>
    </row>
    <row r="700" spans="20:20">
      <c r="T700" s="9"/>
    </row>
    <row r="701" spans="20:20">
      <c r="T701" s="9"/>
    </row>
    <row r="702" spans="20:20">
      <c r="T702" s="9"/>
    </row>
    <row r="703" spans="20:20">
      <c r="T703" s="9"/>
    </row>
    <row r="704" spans="20:20">
      <c r="T704" s="9"/>
    </row>
    <row r="705" spans="20:20">
      <c r="T705" s="9"/>
    </row>
    <row r="706" spans="20:20">
      <c r="T706" s="9"/>
    </row>
    <row r="707" spans="20:20">
      <c r="T707" s="9"/>
    </row>
    <row r="708" spans="20:20">
      <c r="T708" s="9"/>
    </row>
    <row r="709" spans="20:20">
      <c r="T709" s="9"/>
    </row>
    <row r="710" spans="20:20">
      <c r="T710" s="9"/>
    </row>
    <row r="711" spans="20:20">
      <c r="T711" s="9"/>
    </row>
    <row r="712" spans="20:20">
      <c r="T712" s="9"/>
    </row>
    <row r="713" spans="20:20">
      <c r="T713" s="9"/>
    </row>
    <row r="714" spans="20:20">
      <c r="T714" s="9"/>
    </row>
    <row r="715" spans="20:20">
      <c r="T715" s="9"/>
    </row>
    <row r="716" spans="20:20">
      <c r="T716" s="9"/>
    </row>
    <row r="717" spans="20:20">
      <c r="T717" s="9"/>
    </row>
    <row r="718" spans="20:20">
      <c r="T718" s="9"/>
    </row>
    <row r="719" spans="20:20">
      <c r="T719" s="9"/>
    </row>
    <row r="720" spans="20:20">
      <c r="T720" s="9"/>
    </row>
    <row r="721" spans="20:20">
      <c r="T721" s="9"/>
    </row>
    <row r="722" spans="20:20">
      <c r="T722" s="9"/>
    </row>
    <row r="723" spans="20:20">
      <c r="T723" s="9"/>
    </row>
    <row r="724" spans="20:20">
      <c r="T724" s="9"/>
    </row>
    <row r="725" spans="20:20">
      <c r="T725" s="9"/>
    </row>
    <row r="726" spans="20:20">
      <c r="T726" s="9"/>
    </row>
    <row r="727" spans="20:20">
      <c r="T727" s="9"/>
    </row>
    <row r="728" spans="20:20">
      <c r="T728" s="9"/>
    </row>
    <row r="729" spans="20:20">
      <c r="T729" s="9"/>
    </row>
    <row r="730" spans="20:20">
      <c r="T730" s="9"/>
    </row>
    <row r="731" spans="20:20">
      <c r="T731" s="9"/>
    </row>
    <row r="732" spans="20:20">
      <c r="T732" s="9"/>
    </row>
    <row r="733" spans="20:20">
      <c r="T733" s="9"/>
    </row>
    <row r="734" spans="20:20">
      <c r="T734" s="9"/>
    </row>
    <row r="735" spans="20:20">
      <c r="T735" s="9"/>
    </row>
    <row r="736" spans="20:20">
      <c r="T736" s="9"/>
    </row>
    <row r="737" spans="20:20">
      <c r="T737" s="9"/>
    </row>
    <row r="738" spans="20:20">
      <c r="T738" s="9"/>
    </row>
    <row r="739" spans="20:20">
      <c r="T739" s="9"/>
    </row>
    <row r="740" spans="20:20">
      <c r="T740" s="9"/>
    </row>
    <row r="741" spans="20:20">
      <c r="T741" s="9"/>
    </row>
    <row r="742" spans="20:20">
      <c r="T742" s="9"/>
    </row>
    <row r="743" spans="20:20">
      <c r="T743" s="9"/>
    </row>
    <row r="744" spans="20:20">
      <c r="T744" s="9"/>
    </row>
    <row r="745" spans="20:20">
      <c r="T745" s="9"/>
    </row>
    <row r="746" spans="20:20">
      <c r="T746" s="9"/>
    </row>
    <row r="747" spans="20:20">
      <c r="T747" s="9"/>
    </row>
    <row r="748" spans="20:20">
      <c r="T748" s="9"/>
    </row>
    <row r="749" spans="20:20">
      <c r="T749" s="9"/>
    </row>
    <row r="750" spans="20:20">
      <c r="T750" s="9"/>
    </row>
    <row r="751" spans="20:20">
      <c r="T751" s="9"/>
    </row>
    <row r="752" spans="20:20">
      <c r="T752" s="9"/>
    </row>
    <row r="753" spans="20:20">
      <c r="T753" s="9"/>
    </row>
    <row r="754" spans="20:20">
      <c r="T754" s="9"/>
    </row>
    <row r="755" spans="20:20">
      <c r="T755" s="9"/>
    </row>
    <row r="756" spans="20:20">
      <c r="T756" s="9"/>
    </row>
    <row r="757" spans="20:20">
      <c r="T757" s="9"/>
    </row>
    <row r="758" spans="20:20">
      <c r="T758" s="9"/>
    </row>
    <row r="759" spans="20:20">
      <c r="T759" s="9"/>
    </row>
    <row r="760" spans="20:20">
      <c r="T760" s="9"/>
    </row>
    <row r="761" spans="20:20">
      <c r="T761" s="9"/>
    </row>
    <row r="762" spans="20:20">
      <c r="T762" s="9"/>
    </row>
    <row r="763" spans="20:20">
      <c r="T763" s="9"/>
    </row>
    <row r="764" spans="20:20">
      <c r="T764" s="9"/>
    </row>
    <row r="765" spans="20:20">
      <c r="T765" s="9"/>
    </row>
    <row r="766" spans="20:20">
      <c r="T766" s="9"/>
    </row>
    <row r="767" spans="20:20">
      <c r="T767" s="9"/>
    </row>
    <row r="768" spans="20:20">
      <c r="T768" s="9"/>
    </row>
    <row r="769" spans="20:20">
      <c r="T769" s="9"/>
    </row>
    <row r="770" spans="20:20">
      <c r="T770" s="9"/>
    </row>
    <row r="771" spans="20:20">
      <c r="T771" s="9"/>
    </row>
    <row r="772" spans="20:20">
      <c r="T772" s="9"/>
    </row>
    <row r="773" spans="20:20">
      <c r="T773" s="9"/>
    </row>
    <row r="774" spans="20:20">
      <c r="T774" s="9"/>
    </row>
    <row r="775" spans="20:20">
      <c r="T775" s="9"/>
    </row>
    <row r="776" spans="20:20">
      <c r="T776" s="9"/>
    </row>
    <row r="777" spans="20:20">
      <c r="T777" s="9"/>
    </row>
    <row r="778" spans="20:20">
      <c r="T778" s="9"/>
    </row>
    <row r="779" spans="20:20">
      <c r="T779" s="9"/>
    </row>
    <row r="780" spans="20:20">
      <c r="T780" s="9"/>
    </row>
    <row r="781" spans="20:20">
      <c r="T781" s="9"/>
    </row>
    <row r="782" spans="20:20">
      <c r="T782" s="9"/>
    </row>
    <row r="783" spans="20:20">
      <c r="T783" s="9"/>
    </row>
    <row r="784" spans="20:20">
      <c r="T784" s="9"/>
    </row>
    <row r="785" spans="20:20">
      <c r="T785" s="9"/>
    </row>
    <row r="786" spans="20:20">
      <c r="T786" s="9"/>
    </row>
    <row r="787" spans="20:20">
      <c r="T787" s="9"/>
    </row>
    <row r="788" spans="20:20">
      <c r="T788" s="9"/>
    </row>
    <row r="789" spans="20:20">
      <c r="T789" s="9"/>
    </row>
    <row r="790" spans="20:20">
      <c r="T790" s="9"/>
    </row>
    <row r="791" spans="20:20">
      <c r="T791" s="9"/>
    </row>
    <row r="792" spans="20:20">
      <c r="T792" s="9"/>
    </row>
    <row r="793" spans="20:20">
      <c r="T793" s="9"/>
    </row>
    <row r="794" spans="20:20">
      <c r="T794" s="9"/>
    </row>
    <row r="795" spans="20:20">
      <c r="T795" s="9"/>
    </row>
    <row r="796" spans="20:20">
      <c r="T796" s="9"/>
    </row>
    <row r="797" spans="20:20">
      <c r="T797" s="9"/>
    </row>
    <row r="798" spans="20:20">
      <c r="T798" s="9"/>
    </row>
    <row r="799" spans="20:20">
      <c r="T799" s="9"/>
    </row>
    <row r="800" spans="20:20">
      <c r="T800" s="9"/>
    </row>
    <row r="801" spans="20:20">
      <c r="T801" s="9"/>
    </row>
    <row r="802" spans="20:20">
      <c r="T802" s="9"/>
    </row>
    <row r="803" spans="20:20">
      <c r="T803" s="9"/>
    </row>
    <row r="804" spans="20:20">
      <c r="T804" s="9"/>
    </row>
    <row r="805" spans="20:20">
      <c r="T805" s="9"/>
    </row>
    <row r="806" spans="20:20">
      <c r="T806" s="9"/>
    </row>
    <row r="807" spans="20:20">
      <c r="T807" s="9"/>
    </row>
    <row r="808" spans="20:20">
      <c r="T808" s="9"/>
    </row>
    <row r="809" spans="20:20">
      <c r="T809" s="9"/>
    </row>
    <row r="810" spans="20:20">
      <c r="T810" s="9"/>
    </row>
    <row r="811" spans="20:20">
      <c r="T811" s="9"/>
    </row>
    <row r="812" spans="20:20">
      <c r="T812" s="9"/>
    </row>
    <row r="813" spans="20:20">
      <c r="T813" s="9"/>
    </row>
    <row r="814" spans="20:20">
      <c r="T814" s="9"/>
    </row>
    <row r="815" spans="20:20">
      <c r="T815" s="9"/>
    </row>
    <row r="816" spans="20:20">
      <c r="T816" s="9"/>
    </row>
    <row r="817" spans="20:20">
      <c r="T817" s="9"/>
    </row>
    <row r="818" spans="20:20">
      <c r="T818" s="9"/>
    </row>
    <row r="819" spans="20:20">
      <c r="T819" s="9"/>
    </row>
    <row r="820" spans="20:20">
      <c r="T820" s="9"/>
    </row>
    <row r="821" spans="20:20">
      <c r="T821" s="9"/>
    </row>
    <row r="822" spans="20:20">
      <c r="T822" s="9"/>
    </row>
    <row r="823" spans="20:20">
      <c r="T823" s="9"/>
    </row>
    <row r="824" spans="20:20">
      <c r="T824" s="9"/>
    </row>
    <row r="825" spans="20:20">
      <c r="T825" s="9"/>
    </row>
    <row r="826" spans="20:20">
      <c r="T826" s="9"/>
    </row>
    <row r="827" spans="20:20">
      <c r="T827" s="9"/>
    </row>
    <row r="828" spans="20:20">
      <c r="T828" s="9"/>
    </row>
  </sheetData>
  <pageMargins left="0.25" right="0.25" top="0.75" bottom="0.75" header="0.3" footer="0.3"/>
  <pageSetup paperSize="9" scale="81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outlinePr summaryBelow="0" summaryRight="0"/>
    <pageSetUpPr fitToPage="1"/>
  </sheetPr>
  <dimension ref="A1:AD94"/>
  <sheetViews>
    <sheetView view="pageBreakPreview" zoomScale="70" zoomScaleNormal="65" zoomScaleSheetLayoutView="70" zoomScalePageLayoutView="25" workbookViewId="0">
      <pane xSplit="2" ySplit="4" topLeftCell="T71" activePane="bottomRight" state="frozen"/>
      <selection activeCell="Q6" sqref="Q6"/>
      <selection pane="topRight" activeCell="Q6" sqref="Q6"/>
      <selection pane="bottomLeft" activeCell="Q6" sqref="Q6"/>
      <selection pane="bottomRight" activeCell="Y4" sqref="Y1:Z1048576"/>
    </sheetView>
  </sheetViews>
  <sheetFormatPr defaultColWidth="9.140625" defaultRowHeight="15" outlineLevelCol="1"/>
  <cols>
    <col min="1" max="1" width="65.7109375" style="5" customWidth="1"/>
    <col min="2" max="2" width="32.7109375" style="8" customWidth="1"/>
    <col min="3" max="3" width="20.140625" style="8" customWidth="1"/>
    <col min="4" max="4" width="25.7109375" style="5" customWidth="1"/>
    <col min="5" max="5" width="40.7109375" style="5" customWidth="1"/>
    <col min="6" max="6" width="18.28515625" style="5" customWidth="1" outlineLevel="1"/>
    <col min="7" max="7" width="13.28515625" style="5" customWidth="1" outlineLevel="1"/>
    <col min="8" max="8" width="22.85546875" style="5" customWidth="1" outlineLevel="1"/>
    <col min="9" max="9" width="14.7109375" style="5" customWidth="1" outlineLevel="1"/>
    <col min="10" max="10" width="6.7109375" style="5" customWidth="1" outlineLevel="1"/>
    <col min="11" max="11" width="13.28515625" style="5" customWidth="1" outlineLevel="1"/>
    <col min="12" max="12" width="14.42578125" style="5" customWidth="1" outlineLevel="1"/>
    <col min="13" max="13" width="17" style="5" customWidth="1" outlineLevel="1"/>
    <col min="14" max="14" width="15.140625" style="6" customWidth="1" outlineLevel="1"/>
    <col min="15" max="15" width="14.28515625" style="6" customWidth="1" outlineLevel="1"/>
    <col min="16" max="16" width="13.140625" style="6" customWidth="1" outlineLevel="1"/>
    <col min="17" max="17" width="12.7109375" style="5" customWidth="1"/>
    <col min="18" max="18" width="14.7109375" style="5" customWidth="1"/>
    <col min="19" max="19" width="11.42578125" style="5" customWidth="1"/>
    <col min="20" max="20" width="12.7109375" style="9" customWidth="1"/>
    <col min="21" max="21" width="13.7109375" style="5" customWidth="1"/>
    <col min="22" max="22" width="13.5703125" style="5" customWidth="1"/>
    <col min="23" max="23" width="14.7109375" style="5" customWidth="1"/>
    <col min="24" max="24" width="14.85546875" style="5" customWidth="1"/>
    <col min="25" max="25" width="15.7109375" style="101" customWidth="1"/>
    <col min="26" max="16384" width="9.140625" style="5"/>
  </cols>
  <sheetData>
    <row r="1" spans="1:25" ht="28.5" customHeight="1">
      <c r="A1" s="551" t="s">
        <v>606</v>
      </c>
      <c r="B1" s="552"/>
      <c r="C1" s="560"/>
      <c r="D1" s="560"/>
      <c r="E1" s="560"/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  <c r="R1" s="560"/>
      <c r="S1" s="560"/>
      <c r="T1" s="560"/>
      <c r="U1" s="560"/>
      <c r="V1" s="560"/>
      <c r="W1" s="560"/>
      <c r="X1" s="560"/>
      <c r="Y1" s="560"/>
    </row>
    <row r="2" spans="1:25" s="9" customFormat="1" ht="30">
      <c r="A2" s="546" t="s">
        <v>312</v>
      </c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  <c r="Y2" s="546"/>
    </row>
    <row r="3" spans="1:25" s="102" customFormat="1" ht="24.95" customHeight="1">
      <c r="A3" s="547" t="s">
        <v>0</v>
      </c>
      <c r="B3" s="547" t="s">
        <v>1</v>
      </c>
      <c r="C3" s="547" t="s">
        <v>239</v>
      </c>
      <c r="D3" s="547" t="s">
        <v>4</v>
      </c>
      <c r="E3" s="526" t="s">
        <v>9</v>
      </c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  <c r="Q3" s="527"/>
      <c r="R3" s="527"/>
      <c r="S3" s="527"/>
      <c r="T3" s="527"/>
      <c r="U3" s="527"/>
      <c r="V3" s="528"/>
      <c r="W3" s="549" t="s">
        <v>3</v>
      </c>
      <c r="X3" s="526" t="s">
        <v>163</v>
      </c>
      <c r="Y3" s="523"/>
    </row>
    <row r="4" spans="1:25" s="102" customFormat="1" ht="77.25" customHeight="1" thickBot="1">
      <c r="A4" s="548"/>
      <c r="B4" s="548"/>
      <c r="C4" s="548"/>
      <c r="D4" s="548"/>
      <c r="E4" s="261" t="s">
        <v>18</v>
      </c>
      <c r="F4" s="261" t="s">
        <v>13</v>
      </c>
      <c r="G4" s="261" t="s">
        <v>5</v>
      </c>
      <c r="H4" s="261" t="s">
        <v>6</v>
      </c>
      <c r="I4" s="261" t="s">
        <v>12</v>
      </c>
      <c r="J4" s="261" t="s">
        <v>11</v>
      </c>
      <c r="K4" s="261" t="s">
        <v>10</v>
      </c>
      <c r="L4" s="261" t="s">
        <v>8</v>
      </c>
      <c r="M4" s="261" t="s">
        <v>469</v>
      </c>
      <c r="N4" s="306" t="s">
        <v>470</v>
      </c>
      <c r="O4" s="306" t="s">
        <v>471</v>
      </c>
      <c r="P4" s="306" t="s">
        <v>472</v>
      </c>
      <c r="Q4" s="390" t="s">
        <v>545</v>
      </c>
      <c r="R4" s="261" t="s">
        <v>26</v>
      </c>
      <c r="S4" s="261" t="s">
        <v>28</v>
      </c>
      <c r="T4" s="261" t="s">
        <v>27</v>
      </c>
      <c r="U4" s="261" t="s">
        <v>21</v>
      </c>
      <c r="V4" s="261" t="s">
        <v>2</v>
      </c>
      <c r="W4" s="550"/>
      <c r="X4" s="550"/>
      <c r="Y4" s="110" t="s">
        <v>30</v>
      </c>
    </row>
    <row r="5" spans="1:25" ht="69.95" customHeight="1">
      <c r="A5" s="529"/>
      <c r="B5" s="17" t="s">
        <v>241</v>
      </c>
      <c r="C5" s="165">
        <f>VLOOKUP(B5,Данные!A:AB,28,FALSE)</f>
        <v>9001</v>
      </c>
      <c r="D5" s="532" t="s">
        <v>311</v>
      </c>
      <c r="E5" s="535" t="str">
        <f>CONCATENATE(CONCATENATE($F$4,": ",$F5,CHAR(10),$H$4,": ",$H5,CHAR(10),$I$4,": ",$I5,CHAR(10),$J$4,": ",$J5,CHAR(10),$K$4,": ",$K5,CHAR(10),$L$4,": ",$L5,CHAR(10)),"*Цветовая темп.:
 4000К;"," 
 **Рассеиватель: 
 - силикатное стекло.")</f>
        <v>КСС: Д (косинусная)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*Цветовая темп.:
 4000К; 
 **Рассеиватель: 
 - силикатное стекло.</v>
      </c>
      <c r="F5" s="259" t="str">
        <f>VLOOKUP($B5,Данные!$A$2:$W$1215,6,FALSE)</f>
        <v>Д (косинусная)</v>
      </c>
      <c r="G5" s="259" t="str">
        <f>VLOOKUP($B5,Данные!$A$2:$W$1215,8,FALSE)</f>
        <v>Samsung LM281</v>
      </c>
      <c r="H5" s="259" t="str">
        <f>VLOOKUP($B5,Данные!$A$2:$W$1215,14,FALSE)</f>
        <v>Экструдированный алюминиевый профиль (анодированный), прозрачное минеральное стекло**</v>
      </c>
      <c r="I5" s="259" t="str">
        <f>VLOOKUP($B5,Данные!$A$2:$W$1215,4,FALSE)</f>
        <v>176-264В AС</v>
      </c>
      <c r="J5" s="259">
        <f>VLOOKUP($B5,Данные!$A$2:$W$1215,5,FALSE)</f>
        <v>0.95</v>
      </c>
      <c r="K5" s="259" t="str">
        <f>VLOOKUP($B5,Данные!$A$2:$W$1215,15,FALSE)</f>
        <v xml:space="preserve"> -60°...+50° С</v>
      </c>
      <c r="L5" s="259" t="str">
        <f>VLOOKUP($B5,Данные!$A$2:$W$1215,16,FALSE)</f>
        <v>100 000 ч.</v>
      </c>
      <c r="M5" s="259" t="str">
        <f>VLOOKUP($B5,Данные!A:AB,10,FALSE)</f>
        <v>225х100х135</v>
      </c>
      <c r="N5" s="22" t="str">
        <f>VLOOKUP($B5,Данные!A:AB,11,FALSE)</f>
        <v>250x115x140</v>
      </c>
      <c r="O5" s="22">
        <f>VLOOKUP($B5,Данные!A:AB,12,FALSE)</f>
        <v>1000</v>
      </c>
      <c r="P5" s="22">
        <f>VLOOKUP($B5,Данные!A:AB,13,FALSE)</f>
        <v>1050</v>
      </c>
      <c r="Q5" s="88">
        <f>VLOOKUP($B5,Данные!$A$2:$W$1215,9,FALSE)</f>
        <v>84</v>
      </c>
      <c r="R5" s="31">
        <f>VLOOKUP($B5,Данные!$A$2:$W$1215,2,FALSE)</f>
        <v>32</v>
      </c>
      <c r="S5" s="257">
        <f>VLOOKUP($B5,Данные!$A$2:$W$1215,3,FALSE)</f>
        <v>4480</v>
      </c>
      <c r="T5" s="95">
        <f>S5/R5</f>
        <v>140</v>
      </c>
      <c r="U5" s="94" t="str">
        <f>VLOOKUP($B5,Данные!$A$2:$W$1215,17,FALSE)</f>
        <v>4000К</v>
      </c>
      <c r="V5" s="85">
        <f>VLOOKUP($B5,Данные!$A$2:$W$1215,7,FALSE)</f>
        <v>67</v>
      </c>
      <c r="W5" s="98" t="str">
        <f>VLOOKUP($B5,Данные!$A$2:$W$1215,18,FALSE)</f>
        <v>3 года</v>
      </c>
      <c r="X5" s="263"/>
      <c r="Y5" s="112">
        <f>VLOOKUP($B5,Данные!$A$2:$X$1215,24,FALSE)</f>
        <v>2755</v>
      </c>
    </row>
    <row r="6" spans="1:25" ht="69.95" customHeight="1">
      <c r="A6" s="530"/>
      <c r="B6" s="18" t="s">
        <v>242</v>
      </c>
      <c r="C6" s="165">
        <f>VLOOKUP(B6,Данные!A:AB,28,FALSE)</f>
        <v>9007</v>
      </c>
      <c r="D6" s="533"/>
      <c r="E6" s="536" t="str">
        <f>CONCATENATE(CONCATENATE($F$4,": ",$F6,CHAR(10),$G$4,": ",$G6,CHAR(10),$H$4,": ",$H6,CHAR(10),$I$4,": ",$I6,CHAR(10),$J$4,": ",$J6,CHAR(10),$K$4,": ",$K6,CHAR(10),$L$4,": ",$L6,CHAR(10)),CONCATENATE($M$4,": ",$M6,CHAR(10),$O$4,": ",$O6))</f>
        <v>КСС: Д (косинусная)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 без упаковки, мм: 275х100х135
Масса без упаковки, г: 1200</v>
      </c>
      <c r="F6" s="256" t="str">
        <f>VLOOKUP($B6,Данные!$A$2:$W$1215,6,FALSE)</f>
        <v>Д (косинусная)</v>
      </c>
      <c r="G6" s="256" t="str">
        <f>VLOOKUP($B6,Данные!$A$2:$W$1215,8,FALSE)</f>
        <v>Samsung LM281</v>
      </c>
      <c r="H6" s="256" t="str">
        <f>VLOOKUP($B6,Данные!$A$2:$W$1215,14,FALSE)</f>
        <v>Экструдированный алюминиевый профиль (анодированный), прозрачное минеральное стекло**</v>
      </c>
      <c r="I6" s="256" t="str">
        <f>VLOOKUP($B6,Данные!$A$2:$W$1215,4,FALSE)</f>
        <v>176-264В AС</v>
      </c>
      <c r="J6" s="256">
        <f>VLOOKUP($B6,Данные!$A$2:$W$1215,5,FALSE)</f>
        <v>0.95</v>
      </c>
      <c r="K6" s="256" t="str">
        <f>VLOOKUP($B6,Данные!$A$2:$W$1215,15,FALSE)</f>
        <v xml:space="preserve"> -60°...+50° С</v>
      </c>
      <c r="L6" s="256" t="str">
        <f>VLOOKUP($B6,Данные!$A$2:$W$1215,16,FALSE)</f>
        <v>100 000 ч.</v>
      </c>
      <c r="M6" s="256" t="str">
        <f>VLOOKUP($B6,Данные!A:AB,10,FALSE)</f>
        <v>275х100х135</v>
      </c>
      <c r="N6" s="307" t="str">
        <f>VLOOKUP($B6,Данные!A:AB,11,FALSE)</f>
        <v>300x115x140</v>
      </c>
      <c r="O6" s="307">
        <f>VLOOKUP($B6,Данные!A:AB,12,FALSE)</f>
        <v>1200</v>
      </c>
      <c r="P6" s="307">
        <f>VLOOKUP($B6,Данные!A:AB,13,FALSE)</f>
        <v>1300</v>
      </c>
      <c r="Q6" s="89">
        <f>VLOOKUP($B6,Данные!$A$2:$W$1215,9,FALSE)</f>
        <v>132</v>
      </c>
      <c r="R6" s="32">
        <f>VLOOKUP($B6,Данные!$A$2:$W$1215,2,FALSE)</f>
        <v>48</v>
      </c>
      <c r="S6" s="255">
        <f>VLOOKUP($B6,Данные!$A$2:$W$1215,3,FALSE)</f>
        <v>6720</v>
      </c>
      <c r="T6" s="96">
        <f t="shared" ref="T6:T69" si="0">S6/R6</f>
        <v>140</v>
      </c>
      <c r="U6" s="86" t="str">
        <f>VLOOKUP($B6,Данные!$A$2:$W$1215,17,FALSE)</f>
        <v>4000К</v>
      </c>
      <c r="V6" s="86">
        <f>VLOOKUP($B6,Данные!$A$2:$W$1215,7,FALSE)</f>
        <v>67</v>
      </c>
      <c r="W6" s="99" t="str">
        <f>VLOOKUP($B6,Данные!$A$2:$W$1215,18,FALSE)</f>
        <v>3 года</v>
      </c>
      <c r="X6" s="265"/>
      <c r="Y6" s="113">
        <f>VLOOKUP($B6,Данные!$A$2:$X$1215,24,FALSE)</f>
        <v>3070</v>
      </c>
    </row>
    <row r="7" spans="1:25" ht="69.95" customHeight="1">
      <c r="A7" s="530"/>
      <c r="B7" s="18" t="s">
        <v>243</v>
      </c>
      <c r="C7" s="165">
        <f>VLOOKUP(B7,Данные!A:AB,28,FALSE)</f>
        <v>9013</v>
      </c>
      <c r="D7" s="533"/>
      <c r="E7" s="536"/>
      <c r="F7" s="256" t="str">
        <f>VLOOKUP($B7,Данные!$A$2:$W$1215,6,FALSE)</f>
        <v>Д (косинусная)</v>
      </c>
      <c r="G7" s="256" t="str">
        <f>VLOOKUP($B7,Данные!$A$2:$W$1215,8,FALSE)</f>
        <v>Samsung LM281</v>
      </c>
      <c r="H7" s="256" t="str">
        <f>VLOOKUP($B7,Данные!$A$2:$W$1215,14,FALSE)</f>
        <v>Экструдированный алюминиевый профиль (анодированный), прозрачное минеральное стекло**</v>
      </c>
      <c r="I7" s="256" t="str">
        <f>VLOOKUP($B7,Данные!$A$2:$W$1215,4,FALSE)</f>
        <v>176-264В AС</v>
      </c>
      <c r="J7" s="256">
        <f>VLOOKUP($B7,Данные!$A$2:$W$1215,5,FALSE)</f>
        <v>0.95</v>
      </c>
      <c r="K7" s="256" t="str">
        <f>VLOOKUP($B7,Данные!$A$2:$W$1215,15,FALSE)</f>
        <v xml:space="preserve"> -60°...+50° С</v>
      </c>
      <c r="L7" s="256" t="str">
        <f>VLOOKUP($B7,Данные!$A$2:$W$1215,16,FALSE)</f>
        <v>100 000 ч.</v>
      </c>
      <c r="M7" s="256" t="str">
        <f>VLOOKUP($B7,Данные!A:AB,10,FALSE)</f>
        <v>325х100х135</v>
      </c>
      <c r="N7" s="307" t="str">
        <f>VLOOKUP($B7,Данные!A:AB,11,FALSE)</f>
        <v>350x115x140</v>
      </c>
      <c r="O7" s="307">
        <f>VLOOKUP($B7,Данные!A:AB,12,FALSE)</f>
        <v>1300</v>
      </c>
      <c r="P7" s="307">
        <f>VLOOKUP($B7,Данные!A:AB,13,FALSE)</f>
        <v>1400</v>
      </c>
      <c r="Q7" s="89">
        <f>VLOOKUP($B7,Данные!$A$2:$W$1215,9,FALSE)</f>
        <v>168</v>
      </c>
      <c r="R7" s="32">
        <f>VLOOKUP($B7,Данные!$A$2:$W$1215,2,FALSE)</f>
        <v>62</v>
      </c>
      <c r="S7" s="255">
        <f>VLOOKUP($B7,Данные!$A$2:$W$1215,3,FALSE)</f>
        <v>8680</v>
      </c>
      <c r="T7" s="96">
        <f t="shared" si="0"/>
        <v>140</v>
      </c>
      <c r="U7" s="86" t="str">
        <f>VLOOKUP($B7,Данные!$A$2:$W$1215,17,FALSE)</f>
        <v>4000К</v>
      </c>
      <c r="V7" s="86">
        <f>VLOOKUP($B7,Данные!$A$2:$W$1215,7,FALSE)</f>
        <v>67</v>
      </c>
      <c r="W7" s="99" t="str">
        <f>VLOOKUP($B7,Данные!$A$2:$W$1215,18,FALSE)</f>
        <v>3 года</v>
      </c>
      <c r="X7" s="265"/>
      <c r="Y7" s="113">
        <f>VLOOKUP($B7,Данные!$A$2:$X$1215,24,FALSE)</f>
        <v>3540</v>
      </c>
    </row>
    <row r="8" spans="1:25" ht="69.95" customHeight="1">
      <c r="A8" s="530"/>
      <c r="B8" s="18" t="s">
        <v>244</v>
      </c>
      <c r="C8" s="165">
        <f>VLOOKUP(B8,Данные!A:AB,28,FALSE)</f>
        <v>9019</v>
      </c>
      <c r="D8" s="533"/>
      <c r="E8" s="536"/>
      <c r="F8" s="256" t="str">
        <f>VLOOKUP($B8,Данные!$A$2:$W$1215,6,FALSE)</f>
        <v>Д (косинусная)</v>
      </c>
      <c r="G8" s="256" t="str">
        <f>VLOOKUP($B8,Данные!$A$2:$W$1215,8,FALSE)</f>
        <v>Samsung LM281</v>
      </c>
      <c r="H8" s="256" t="str">
        <f>VLOOKUP($B8,Данные!$A$2:$W$1215,14,FALSE)</f>
        <v>Экструдированный алюминиевый профиль (анодированный), прозрачное минеральное стекло**</v>
      </c>
      <c r="I8" s="256" t="str">
        <f>VLOOKUP($B8,Данные!$A$2:$W$1215,4,FALSE)</f>
        <v>176-264В AС</v>
      </c>
      <c r="J8" s="256">
        <f>VLOOKUP($B8,Данные!$A$2:$W$1215,5,FALSE)</f>
        <v>0.95</v>
      </c>
      <c r="K8" s="256" t="str">
        <f>VLOOKUP($B8,Данные!$A$2:$W$1215,15,FALSE)</f>
        <v xml:space="preserve"> -60°...+50° С</v>
      </c>
      <c r="L8" s="256" t="str">
        <f>VLOOKUP($B8,Данные!$A$2:$W$1215,16,FALSE)</f>
        <v>100 000 ч.</v>
      </c>
      <c r="M8" s="256" t="str">
        <f>VLOOKUP($B8,Данные!A:AB,10,FALSE)</f>
        <v>465х100х135</v>
      </c>
      <c r="N8" s="307" t="str">
        <f>VLOOKUP($B8,Данные!A:AB,11,FALSE)</f>
        <v>500x115x140</v>
      </c>
      <c r="O8" s="307">
        <f>VLOOKUP($B8,Данные!A:AB,12,FALSE)</f>
        <v>1650</v>
      </c>
      <c r="P8" s="307">
        <f>VLOOKUP($B8,Данные!A:AB,13,FALSE)</f>
        <v>1750</v>
      </c>
      <c r="Q8" s="89">
        <f>VLOOKUP($B8,Данные!$A$2:$W$1215,9,FALSE)</f>
        <v>216</v>
      </c>
      <c r="R8" s="32">
        <f>VLOOKUP($B8,Данные!$A$2:$W$1215,2,FALSE)</f>
        <v>80</v>
      </c>
      <c r="S8" s="255">
        <f>VLOOKUP($B8,Данные!$A$2:$W$1215,3,FALSE)</f>
        <v>11200</v>
      </c>
      <c r="T8" s="96">
        <f t="shared" si="0"/>
        <v>140</v>
      </c>
      <c r="U8" s="86" t="str">
        <f>VLOOKUP($B8,Данные!$A$2:$W$1215,17,FALSE)</f>
        <v>4000К</v>
      </c>
      <c r="V8" s="86">
        <f>VLOOKUP($B8,Данные!$A$2:$W$1215,7,FALSE)</f>
        <v>67</v>
      </c>
      <c r="W8" s="99" t="str">
        <f>VLOOKUP($B8,Данные!$A$2:$W$1215,18,FALSE)</f>
        <v>3 года</v>
      </c>
      <c r="X8" s="265"/>
      <c r="Y8" s="113">
        <f>VLOOKUP($B8,Данные!$A$2:$X$1215,24,FALSE)</f>
        <v>5345</v>
      </c>
    </row>
    <row r="9" spans="1:25" ht="69.95" customHeight="1">
      <c r="A9" s="530"/>
      <c r="B9" s="18" t="s">
        <v>245</v>
      </c>
      <c r="C9" s="165">
        <f>VLOOKUP(B9,Данные!A:AB,28,FALSE)</f>
        <v>9029</v>
      </c>
      <c r="D9" s="533"/>
      <c r="E9" s="536" t="str">
        <f>CONCATENATE(CONCATENATE($F$4,": ",$F9,CHAR(10),$G$4,": ",$G9,CHAR(10),$H$4,": ",$H9,CHAR(10),$I$4,": ",$I9,CHAR(10),$J$4,": ",$J9,CHAR(10),$K$4,": ",$K9,CHAR(10),$L$4,": ",$L9,CHAR(10)),CONCATENATE($M$4,": ",$M9,CHAR(10),$O$4,": ",$O9))</f>
        <v>КСС: Д (косинусная)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 без упаковки, мм: 525х100х135
Масса без упаковки, г: 1900</v>
      </c>
      <c r="F9" s="256" t="str">
        <f>VLOOKUP($B9,Данные!$A$2:$W$1215,6,FALSE)</f>
        <v>Д (косинусная)</v>
      </c>
      <c r="G9" s="256" t="str">
        <f>VLOOKUP($B9,Данные!$A$2:$W$1215,8,FALSE)</f>
        <v>Samsung LM281</v>
      </c>
      <c r="H9" s="256" t="str">
        <f>VLOOKUP($B9,Данные!$A$2:$W$1215,14,FALSE)</f>
        <v>Экструдированный алюминиевый профиль (анодированный), прозрачное минеральное стекло**</v>
      </c>
      <c r="I9" s="256" t="str">
        <f>VLOOKUP($B9,Данные!$A$2:$W$1215,4,FALSE)</f>
        <v>176-264В AС</v>
      </c>
      <c r="J9" s="256">
        <f>VLOOKUP($B9,Данные!$A$2:$W$1215,5,FALSE)</f>
        <v>0.95</v>
      </c>
      <c r="K9" s="256" t="str">
        <f>VLOOKUP($B9,Данные!$A$2:$W$1215,15,FALSE)</f>
        <v xml:space="preserve"> -60°...+50° С</v>
      </c>
      <c r="L9" s="256" t="str">
        <f>VLOOKUP($B9,Данные!$A$2:$W$1215,16,FALSE)</f>
        <v>100 000 ч.</v>
      </c>
      <c r="M9" s="256" t="str">
        <f>VLOOKUP($B9,Данные!A:AB,10,FALSE)</f>
        <v>525х100х135</v>
      </c>
      <c r="N9" s="307" t="str">
        <f>VLOOKUP($B9,Данные!A:AB,11,FALSE)</f>
        <v>560x115x140</v>
      </c>
      <c r="O9" s="307">
        <f>VLOOKUP($B9,Данные!A:AB,12,FALSE)</f>
        <v>1900</v>
      </c>
      <c r="P9" s="307">
        <f>VLOOKUP($B9,Данные!A:AB,13,FALSE)</f>
        <v>2050</v>
      </c>
      <c r="Q9" s="89">
        <f>VLOOKUP($B9,Данные!$A$2:$W$1215,9,FALSE)</f>
        <v>264</v>
      </c>
      <c r="R9" s="32">
        <f>VLOOKUP($B9,Данные!$A$2:$W$1215,2,FALSE)</f>
        <v>96</v>
      </c>
      <c r="S9" s="255">
        <f>VLOOKUP($B9,Данные!$A$2:$W$1215,3,FALSE)</f>
        <v>13440</v>
      </c>
      <c r="T9" s="96">
        <f t="shared" si="0"/>
        <v>140</v>
      </c>
      <c r="U9" s="86" t="str">
        <f>VLOOKUP($B9,Данные!$A$2:$W$1215,17,FALSE)</f>
        <v>4000К</v>
      </c>
      <c r="V9" s="86">
        <f>VLOOKUP($B9,Данные!$A$2:$W$1215,7,FALSE)</f>
        <v>67</v>
      </c>
      <c r="W9" s="99" t="str">
        <f>VLOOKUP($B9,Данные!$A$2:$W$1215,18,FALSE)</f>
        <v>3 года</v>
      </c>
      <c r="X9" s="265"/>
      <c r="Y9" s="113">
        <f>VLOOKUP($B9,Данные!$A$2:$X$1215,24,FALSE)</f>
        <v>5665</v>
      </c>
    </row>
    <row r="10" spans="1:25" ht="69.95" customHeight="1" thickBot="1">
      <c r="A10" s="531"/>
      <c r="B10" s="15" t="s">
        <v>246</v>
      </c>
      <c r="C10" s="166">
        <f>VLOOKUP(B10,Данные!A:AB,28,FALSE)</f>
        <v>9035</v>
      </c>
      <c r="D10" s="534"/>
      <c r="E10" s="537" t="str">
        <f>CONCATENATE(CONCATENATE($F$4,": ",$F10,CHAR(10),$G$4,": ",$G10,CHAR(10),$H$4,": ",$H10,CHAR(10),$I$4,": ",$I10,CHAR(10),$J$4,": ",$J10,CHAR(10),$K$4,": ",$K10,CHAR(10),$L$4,": ",$L10,CHAR(10)),CONCATENATE($M$4,": ",$M10,CHAR(10),$O$4,": ",$O10))</f>
        <v>КСС: Д (косинусная)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 без упаковки, мм: 625х100х135
Масса без упаковки, г: 2300</v>
      </c>
      <c r="F10" s="260" t="str">
        <f>VLOOKUP($B10,Данные!$A$2:$W$1215,6,FALSE)</f>
        <v>Д (косинусная)</v>
      </c>
      <c r="G10" s="260" t="str">
        <f>VLOOKUP($B10,Данные!$A$2:$W$1215,8,FALSE)</f>
        <v>Samsung LM281</v>
      </c>
      <c r="H10" s="260" t="str">
        <f>VLOOKUP($B10,Данные!$A$2:$W$1215,14,FALSE)</f>
        <v>Экструдированный алюминиевый профиль (анодированный), прозрачное минеральное стекло**</v>
      </c>
      <c r="I10" s="260" t="str">
        <f>VLOOKUP($B10,Данные!$A$2:$W$1215,4,FALSE)</f>
        <v>176-264В AС</v>
      </c>
      <c r="J10" s="260">
        <f>VLOOKUP($B10,Данные!$A$2:$W$1215,5,FALSE)</f>
        <v>0.95</v>
      </c>
      <c r="K10" s="260" t="str">
        <f>VLOOKUP($B10,Данные!$A$2:$W$1215,15,FALSE)</f>
        <v xml:space="preserve"> -60°...+50° С</v>
      </c>
      <c r="L10" s="260" t="str">
        <f>VLOOKUP($B10,Данные!$A$2:$W$1215,16,FALSE)</f>
        <v>100 000 ч.</v>
      </c>
      <c r="M10" s="260" t="str">
        <f>VLOOKUP($B10,Данные!A:AB,10,FALSE)</f>
        <v>625х100х135</v>
      </c>
      <c r="N10" s="308" t="str">
        <f>VLOOKUP($B10,Данные!A:AB,11,FALSE)</f>
        <v>650x110x140</v>
      </c>
      <c r="O10" s="308">
        <f>VLOOKUP($B10,Данные!A:AB,12,FALSE)</f>
        <v>2300</v>
      </c>
      <c r="P10" s="308">
        <f>VLOOKUP($B10,Данные!A:AB,13,FALSE)</f>
        <v>2500</v>
      </c>
      <c r="Q10" s="90">
        <f>VLOOKUP($B10,Данные!$A$2:$W$1215,9,FALSE)</f>
        <v>336</v>
      </c>
      <c r="R10" s="69">
        <f>VLOOKUP($B10,Данные!$A$2:$W$1215,2,FALSE)</f>
        <v>124</v>
      </c>
      <c r="S10" s="258">
        <f>VLOOKUP($B10,Данные!$A$2:$W$1215,3,FALSE)</f>
        <v>17360</v>
      </c>
      <c r="T10" s="97">
        <f t="shared" si="0"/>
        <v>140</v>
      </c>
      <c r="U10" s="87" t="str">
        <f>VLOOKUP($B10,Данные!$A$2:$W$1215,17,FALSE)</f>
        <v>4000К</v>
      </c>
      <c r="V10" s="87">
        <f>VLOOKUP($B10,Данные!$A$2:$W$1215,7,FALSE)</f>
        <v>67</v>
      </c>
      <c r="W10" s="100" t="str">
        <f>VLOOKUP($B10,Данные!$A$2:$W$1215,18,FALSE)</f>
        <v>3 года</v>
      </c>
      <c r="X10" s="264"/>
      <c r="Y10" s="114">
        <f>VLOOKUP($B10,Данные!$A$2:$X$1215,24,FALSE)</f>
        <v>6840</v>
      </c>
    </row>
    <row r="11" spans="1:25" ht="69.95" customHeight="1">
      <c r="A11" s="529"/>
      <c r="B11" s="17" t="s">
        <v>247</v>
      </c>
      <c r="C11" s="164">
        <f>VLOOKUP(B11,Данные!A:AB,28,FALSE)</f>
        <v>9002</v>
      </c>
      <c r="D11" s="532" t="s">
        <v>311</v>
      </c>
      <c r="E11" s="535" t="s">
        <v>351</v>
      </c>
      <c r="F11" s="259" t="str">
        <f>VLOOKUP($B11,Данные!$A$2:$W$1215,6,FALSE)</f>
        <v>Д (косинусная)</v>
      </c>
      <c r="G11" s="259" t="str">
        <f>VLOOKUP($B11,Данные!$A$2:$W$1215,8,FALSE)</f>
        <v>Samsung LM281</v>
      </c>
      <c r="H11" s="259" t="str">
        <f>VLOOKUP($B11,Данные!$A$2:$W$1215,14,FALSE)</f>
        <v>Экструдированный алюминиевый профиль (анодированный), прозрачное минеральное стекло**</v>
      </c>
      <c r="I11" s="259" t="str">
        <f>VLOOKUP($B11,Данные!$A$2:$W$1215,4,FALSE)</f>
        <v>176-264В AС</v>
      </c>
      <c r="J11" s="259">
        <f>VLOOKUP($B11,Данные!$A$2:$W$1215,5,FALSE)</f>
        <v>0.95</v>
      </c>
      <c r="K11" s="259" t="str">
        <f>VLOOKUP($B11,Данные!$A$2:$W$1215,15,FALSE)</f>
        <v xml:space="preserve"> -60°...+50° С</v>
      </c>
      <c r="L11" s="259" t="str">
        <f>VLOOKUP($B11,Данные!$A$2:$W$1215,16,FALSE)</f>
        <v>100 000 ч.</v>
      </c>
      <c r="M11" s="259" t="str">
        <f>VLOOKUP($B11,Данные!A:AB,10,FALSE)</f>
        <v>225х100х120</v>
      </c>
      <c r="N11" s="22" t="str">
        <f>VLOOKUP($B11,Данные!A:AB,11,FALSE)</f>
        <v>250x115x140</v>
      </c>
      <c r="O11" s="22">
        <f>VLOOKUP($B11,Данные!A:AB,12,FALSE)</f>
        <v>1050</v>
      </c>
      <c r="P11" s="22">
        <f>VLOOKUP($B11,Данные!A:AB,13,FALSE)</f>
        <v>1100</v>
      </c>
      <c r="Q11" s="88">
        <f>VLOOKUP($B11,Данные!$A$2:$W$1215,9,FALSE)</f>
        <v>84</v>
      </c>
      <c r="R11" s="31">
        <f>VLOOKUP($B11,Данные!$A$2:$W$1215,2,FALSE)</f>
        <v>32</v>
      </c>
      <c r="S11" s="257">
        <f>VLOOKUP($B11,Данные!$A$2:$W$1215,3,FALSE)</f>
        <v>4480</v>
      </c>
      <c r="T11" s="95">
        <f t="shared" si="0"/>
        <v>140</v>
      </c>
      <c r="U11" s="85" t="str">
        <f>VLOOKUP($B11,Данные!$A$2:$W$1215,17,FALSE)</f>
        <v>4000К</v>
      </c>
      <c r="V11" s="85">
        <f>VLOOKUP($B11,Данные!$A$2:$W$1215,7,FALSE)</f>
        <v>67</v>
      </c>
      <c r="W11" s="98" t="str">
        <f>VLOOKUP($B11,Данные!$A$2:$W$1215,18,FALSE)</f>
        <v>3 года</v>
      </c>
      <c r="X11" s="263"/>
      <c r="Y11" s="112">
        <f>VLOOKUP($B11,Данные!$A$2:$X$1215,24,FALSE)</f>
        <v>2755</v>
      </c>
    </row>
    <row r="12" spans="1:25" ht="69.95" customHeight="1">
      <c r="A12" s="530"/>
      <c r="B12" s="18" t="s">
        <v>248</v>
      </c>
      <c r="C12" s="165">
        <f>VLOOKUP(B12,Данные!A:AB,28,FALSE)</f>
        <v>9008</v>
      </c>
      <c r="D12" s="533"/>
      <c r="E12" s="536" t="s">
        <v>352</v>
      </c>
      <c r="F12" s="256" t="str">
        <f>VLOOKUP($B12,Данные!$A$2:$W$1215,6,FALSE)</f>
        <v>Д (косинусная)</v>
      </c>
      <c r="G12" s="256" t="str">
        <f>VLOOKUP($B12,Данные!$A$2:$W$1215,8,FALSE)</f>
        <v>Samsung LM281</v>
      </c>
      <c r="H12" s="256" t="str">
        <f>VLOOKUP($B12,Данные!$A$2:$W$1215,14,FALSE)</f>
        <v>Экструдированный алюминиевый профиль (анодированный), прозрачное минеральное стекло**</v>
      </c>
      <c r="I12" s="256" t="str">
        <f>VLOOKUP($B12,Данные!$A$2:$W$1215,4,FALSE)</f>
        <v>176-264В AС</v>
      </c>
      <c r="J12" s="256">
        <f>VLOOKUP($B12,Данные!$A$2:$W$1215,5,FALSE)</f>
        <v>0.95</v>
      </c>
      <c r="K12" s="256" t="str">
        <f>VLOOKUP($B12,Данные!$A$2:$W$1215,15,FALSE)</f>
        <v xml:space="preserve"> -60°...+50° С</v>
      </c>
      <c r="L12" s="256" t="str">
        <f>VLOOKUP($B12,Данные!$A$2:$W$1215,16,FALSE)</f>
        <v>100 000 ч.</v>
      </c>
      <c r="M12" s="256" t="str">
        <f>VLOOKUP($B12,Данные!A:AB,10,FALSE)</f>
        <v>275х100х120</v>
      </c>
      <c r="N12" s="307" t="str">
        <f>VLOOKUP($B12,Данные!A:AB,11,FALSE)</f>
        <v>300x115x140</v>
      </c>
      <c r="O12" s="307">
        <f>VLOOKUP($B12,Данные!A:AB,12,FALSE)</f>
        <v>1250</v>
      </c>
      <c r="P12" s="307">
        <f>VLOOKUP($B12,Данные!A:AB,13,FALSE)</f>
        <v>1350</v>
      </c>
      <c r="Q12" s="89">
        <f>VLOOKUP($B12,Данные!$A$2:$W$1215,9,FALSE)</f>
        <v>132</v>
      </c>
      <c r="R12" s="32">
        <f>VLOOKUP($B12,Данные!$A$2:$W$1215,2,FALSE)</f>
        <v>48</v>
      </c>
      <c r="S12" s="255">
        <f>VLOOKUP($B12,Данные!$A$2:$W$1215,3,FALSE)</f>
        <v>6720</v>
      </c>
      <c r="T12" s="96">
        <f t="shared" si="0"/>
        <v>140</v>
      </c>
      <c r="U12" s="86" t="str">
        <f>VLOOKUP($B12,Данные!$A$2:$W$1215,17,FALSE)</f>
        <v>4000К</v>
      </c>
      <c r="V12" s="86">
        <f>VLOOKUP($B12,Данные!$A$2:$W$1215,7,FALSE)</f>
        <v>67</v>
      </c>
      <c r="W12" s="99" t="str">
        <f>VLOOKUP($B12,Данные!$A$2:$W$1215,18,FALSE)</f>
        <v>3 года</v>
      </c>
      <c r="X12" s="265"/>
      <c r="Y12" s="113">
        <f>VLOOKUP($B12,Данные!$A$2:$X$1215,24,FALSE)</f>
        <v>3070</v>
      </c>
    </row>
    <row r="13" spans="1:25" ht="69.95" customHeight="1">
      <c r="A13" s="530"/>
      <c r="B13" s="18" t="s">
        <v>249</v>
      </c>
      <c r="C13" s="165">
        <f>VLOOKUP(B13,Данные!A:AB,28,FALSE)</f>
        <v>9014</v>
      </c>
      <c r="D13" s="533"/>
      <c r="E13" s="536"/>
      <c r="F13" s="256" t="str">
        <f>VLOOKUP($B13,Данные!$A$2:$W$1215,6,FALSE)</f>
        <v>Д (косинусная)</v>
      </c>
      <c r="G13" s="256" t="str">
        <f>VLOOKUP($B13,Данные!$A$2:$W$1215,8,FALSE)</f>
        <v>Samsung LM281</v>
      </c>
      <c r="H13" s="256" t="str">
        <f>VLOOKUP($B13,Данные!$A$2:$W$1215,14,FALSE)</f>
        <v>Экструдированный алюминиевый профиль (анодированный), прозрачное минеральное стекло**</v>
      </c>
      <c r="I13" s="256" t="str">
        <f>VLOOKUP($B13,Данные!$A$2:$W$1215,4,FALSE)</f>
        <v>176-264В AС</v>
      </c>
      <c r="J13" s="256">
        <f>VLOOKUP($B13,Данные!$A$2:$W$1215,5,FALSE)</f>
        <v>0.95</v>
      </c>
      <c r="K13" s="256" t="str">
        <f>VLOOKUP($B13,Данные!$A$2:$W$1215,15,FALSE)</f>
        <v xml:space="preserve"> -60°...+50° С</v>
      </c>
      <c r="L13" s="256" t="str">
        <f>VLOOKUP($B13,Данные!$A$2:$W$1215,16,FALSE)</f>
        <v>100 000 ч.</v>
      </c>
      <c r="M13" s="256" t="str">
        <f>VLOOKUP($B13,Данные!A:AB,10,FALSE)</f>
        <v>325х100х120</v>
      </c>
      <c r="N13" s="307" t="str">
        <f>VLOOKUP($B13,Данные!A:AB,11,FALSE)</f>
        <v>350x115x140</v>
      </c>
      <c r="O13" s="307">
        <f>VLOOKUP($B13,Данные!A:AB,12,FALSE)</f>
        <v>1350</v>
      </c>
      <c r="P13" s="307">
        <f>VLOOKUP($B13,Данные!A:AB,13,FALSE)</f>
        <v>1450</v>
      </c>
      <c r="Q13" s="89">
        <f>VLOOKUP($B13,Данные!$A$2:$W$1215,9,FALSE)</f>
        <v>168</v>
      </c>
      <c r="R13" s="32">
        <f>VLOOKUP($B13,Данные!$A$2:$W$1215,2,FALSE)</f>
        <v>62</v>
      </c>
      <c r="S13" s="255">
        <f>VLOOKUP($B13,Данные!$A$2:$W$1215,3,FALSE)</f>
        <v>8680</v>
      </c>
      <c r="T13" s="96">
        <f t="shared" si="0"/>
        <v>140</v>
      </c>
      <c r="U13" s="86" t="str">
        <f>VLOOKUP($B13,Данные!$A$2:$W$1215,17,FALSE)</f>
        <v>4000К</v>
      </c>
      <c r="V13" s="86">
        <f>VLOOKUP($B13,Данные!$A$2:$W$1215,7,FALSE)</f>
        <v>67</v>
      </c>
      <c r="W13" s="99" t="str">
        <f>VLOOKUP($B13,Данные!$A$2:$W$1215,18,FALSE)</f>
        <v>3 года</v>
      </c>
      <c r="X13" s="265"/>
      <c r="Y13" s="113">
        <f>VLOOKUP($B13,Данные!$A$2:$X$1215,24,FALSE)</f>
        <v>3540</v>
      </c>
    </row>
    <row r="14" spans="1:25" ht="69.95" customHeight="1">
      <c r="A14" s="530"/>
      <c r="B14" s="18" t="s">
        <v>250</v>
      </c>
      <c r="C14" s="165">
        <f>VLOOKUP(B14,Данные!A:AB,28,FALSE)</f>
        <v>9020</v>
      </c>
      <c r="D14" s="533"/>
      <c r="E14" s="536"/>
      <c r="F14" s="256" t="str">
        <f>VLOOKUP($B14,Данные!$A$2:$W$1215,6,FALSE)</f>
        <v>Д (косинусная)</v>
      </c>
      <c r="G14" s="256" t="str">
        <f>VLOOKUP($B14,Данные!$A$2:$W$1215,8,FALSE)</f>
        <v>Samsung LM281</v>
      </c>
      <c r="H14" s="256" t="str">
        <f>VLOOKUP($B14,Данные!$A$2:$W$1215,14,FALSE)</f>
        <v>Экструдированный алюминиевый профиль (анодированный), прозрачное минеральное стекло**</v>
      </c>
      <c r="I14" s="256" t="str">
        <f>VLOOKUP($B14,Данные!$A$2:$W$1215,4,FALSE)</f>
        <v>176-264В AС</v>
      </c>
      <c r="J14" s="256">
        <f>VLOOKUP($B14,Данные!$A$2:$W$1215,5,FALSE)</f>
        <v>0.95</v>
      </c>
      <c r="K14" s="256" t="str">
        <f>VLOOKUP($B14,Данные!$A$2:$W$1215,15,FALSE)</f>
        <v xml:space="preserve"> -60°...+50° С</v>
      </c>
      <c r="L14" s="256" t="str">
        <f>VLOOKUP($B14,Данные!$A$2:$W$1215,16,FALSE)</f>
        <v>100 000 ч.</v>
      </c>
      <c r="M14" s="256" t="str">
        <f>VLOOKUP($B14,Данные!A:AB,10,FALSE)</f>
        <v>465х100х120</v>
      </c>
      <c r="N14" s="307" t="str">
        <f>VLOOKUP($B14,Данные!A:AB,11,FALSE)</f>
        <v>500x115x140</v>
      </c>
      <c r="O14" s="307">
        <f>VLOOKUP($B14,Данные!A:AB,12,FALSE)</f>
        <v>1750</v>
      </c>
      <c r="P14" s="307">
        <f>VLOOKUP($B14,Данные!A:AB,13,FALSE)</f>
        <v>1850</v>
      </c>
      <c r="Q14" s="89">
        <f>VLOOKUP($B14,Данные!$A$2:$W$1215,9,FALSE)</f>
        <v>216</v>
      </c>
      <c r="R14" s="32">
        <f>VLOOKUP($B14,Данные!$A$2:$W$1215,2,FALSE)</f>
        <v>80</v>
      </c>
      <c r="S14" s="255">
        <f>VLOOKUP($B14,Данные!$A$2:$W$1215,3,FALSE)</f>
        <v>11200</v>
      </c>
      <c r="T14" s="96">
        <f t="shared" si="0"/>
        <v>140</v>
      </c>
      <c r="U14" s="86" t="str">
        <f>VLOOKUP($B14,Данные!$A$2:$W$1215,17,FALSE)</f>
        <v>4000К</v>
      </c>
      <c r="V14" s="86">
        <f>VLOOKUP($B14,Данные!$A$2:$W$1215,7,FALSE)</f>
        <v>67</v>
      </c>
      <c r="W14" s="99" t="str">
        <f>VLOOKUP($B14,Данные!$A$2:$W$1215,18,FALSE)</f>
        <v>3 года</v>
      </c>
      <c r="X14" s="265"/>
      <c r="Y14" s="113">
        <f>VLOOKUP($B14,Данные!$A$2:$X$1215,24,FALSE)</f>
        <v>5345</v>
      </c>
    </row>
    <row r="15" spans="1:25" ht="69.95" customHeight="1">
      <c r="A15" s="530"/>
      <c r="B15" s="18" t="s">
        <v>251</v>
      </c>
      <c r="C15" s="165">
        <f>VLOOKUP(B15,Данные!A:AB,28,FALSE)</f>
        <v>9030</v>
      </c>
      <c r="D15" s="533"/>
      <c r="E15" s="536" t="s">
        <v>353</v>
      </c>
      <c r="F15" s="256" t="str">
        <f>VLOOKUP($B15,Данные!$A$2:$W$1215,6,FALSE)</f>
        <v>Д (косинусная)</v>
      </c>
      <c r="G15" s="256" t="str">
        <f>VLOOKUP($B15,Данные!$A$2:$W$1215,8,FALSE)</f>
        <v>Samsung LM281</v>
      </c>
      <c r="H15" s="256" t="str">
        <f>VLOOKUP($B15,Данные!$A$2:$W$1215,14,FALSE)</f>
        <v>Экструдированный алюминиевый профиль (анодированный), прозрачное минеральное стекло**</v>
      </c>
      <c r="I15" s="256" t="str">
        <f>VLOOKUP($B15,Данные!$A$2:$W$1215,4,FALSE)</f>
        <v>176-264В AС</v>
      </c>
      <c r="J15" s="256">
        <f>VLOOKUP($B15,Данные!$A$2:$W$1215,5,FALSE)</f>
        <v>0.95</v>
      </c>
      <c r="K15" s="256" t="str">
        <f>VLOOKUP($B15,Данные!$A$2:$W$1215,15,FALSE)</f>
        <v xml:space="preserve"> -60°...+50° С</v>
      </c>
      <c r="L15" s="256" t="str">
        <f>VLOOKUP($B15,Данные!$A$2:$W$1215,16,FALSE)</f>
        <v>100 000 ч.</v>
      </c>
      <c r="M15" s="256" t="str">
        <f>VLOOKUP($B15,Данные!A:AB,10,FALSE)</f>
        <v>525х100х120</v>
      </c>
      <c r="N15" s="307" t="str">
        <f>VLOOKUP($B15,Данные!A:AB,11,FALSE)</f>
        <v>560x115x140</v>
      </c>
      <c r="O15" s="307">
        <f>VLOOKUP($B15,Данные!A:AB,12,FALSE)</f>
        <v>1950</v>
      </c>
      <c r="P15" s="307">
        <f>VLOOKUP($B15,Данные!A:AB,13,FALSE)</f>
        <v>2050</v>
      </c>
      <c r="Q15" s="89">
        <f>VLOOKUP($B15,Данные!$A$2:$W$1215,9,FALSE)</f>
        <v>264</v>
      </c>
      <c r="R15" s="32">
        <f>VLOOKUP($B15,Данные!$A$2:$W$1215,2,FALSE)</f>
        <v>96</v>
      </c>
      <c r="S15" s="255">
        <f>VLOOKUP($B15,Данные!$A$2:$W$1215,3,FALSE)</f>
        <v>13440</v>
      </c>
      <c r="T15" s="96">
        <f t="shared" si="0"/>
        <v>140</v>
      </c>
      <c r="U15" s="86" t="str">
        <f>VLOOKUP($B15,Данные!$A$2:$W$1215,17,FALSE)</f>
        <v>4000К</v>
      </c>
      <c r="V15" s="86">
        <f>VLOOKUP($B15,Данные!$A$2:$W$1215,7,FALSE)</f>
        <v>67</v>
      </c>
      <c r="W15" s="99" t="str">
        <f>VLOOKUP($B15,Данные!$A$2:$W$1215,18,FALSE)</f>
        <v>3 года</v>
      </c>
      <c r="X15" s="265"/>
      <c r="Y15" s="113">
        <f>VLOOKUP($B15,Данные!$A$2:$X$1215,24,FALSE)</f>
        <v>5665</v>
      </c>
    </row>
    <row r="16" spans="1:25" ht="69.95" customHeight="1" thickBot="1">
      <c r="A16" s="531"/>
      <c r="B16" s="15" t="s">
        <v>252</v>
      </c>
      <c r="C16" s="166">
        <f>VLOOKUP(B16,Данные!A:AB,28,FALSE)</f>
        <v>9036</v>
      </c>
      <c r="D16" s="534"/>
      <c r="E16" s="537" t="s">
        <v>354</v>
      </c>
      <c r="F16" s="260" t="str">
        <f>VLOOKUP($B16,Данные!$A$2:$W$1215,6,FALSE)</f>
        <v>Д (косинусная)</v>
      </c>
      <c r="G16" s="260" t="str">
        <f>VLOOKUP($B16,Данные!$A$2:$W$1215,8,FALSE)</f>
        <v>Samsung LM281</v>
      </c>
      <c r="H16" s="260" t="str">
        <f>VLOOKUP($B16,Данные!$A$2:$W$1215,14,FALSE)</f>
        <v>Экструдированный алюминиевый профиль (анодированный), прозрачное минеральное стекло**</v>
      </c>
      <c r="I16" s="260" t="str">
        <f>VLOOKUP($B16,Данные!$A$2:$W$1215,4,FALSE)</f>
        <v>176-264В AС</v>
      </c>
      <c r="J16" s="260">
        <f>VLOOKUP($B16,Данные!$A$2:$W$1215,5,FALSE)</f>
        <v>0.95</v>
      </c>
      <c r="K16" s="260" t="str">
        <f>VLOOKUP($B16,Данные!$A$2:$W$1215,15,FALSE)</f>
        <v xml:space="preserve"> -60°...+50° С</v>
      </c>
      <c r="L16" s="260" t="str">
        <f>VLOOKUP($B16,Данные!$A$2:$W$1215,16,FALSE)</f>
        <v>100 000 ч.</v>
      </c>
      <c r="M16" s="260" t="str">
        <f>VLOOKUP($B16,Данные!A:AB,10,FALSE)</f>
        <v>625х100х120</v>
      </c>
      <c r="N16" s="308" t="str">
        <f>VLOOKUP($B16,Данные!A:AB,11,FALSE)</f>
        <v>650x110x140</v>
      </c>
      <c r="O16" s="308">
        <f>VLOOKUP($B16,Данные!A:AB,12,FALSE)</f>
        <v>2350</v>
      </c>
      <c r="P16" s="308">
        <f>VLOOKUP($B16,Данные!A:AB,13,FALSE)</f>
        <v>2500</v>
      </c>
      <c r="Q16" s="90">
        <f>VLOOKUP($B16,Данные!$A$2:$W$1215,9,FALSE)</f>
        <v>336</v>
      </c>
      <c r="R16" s="69">
        <f>VLOOKUP($B16,Данные!$A$2:$W$1215,2,FALSE)</f>
        <v>124</v>
      </c>
      <c r="S16" s="258">
        <f>VLOOKUP($B16,Данные!$A$2:$W$1215,3,FALSE)</f>
        <v>17360</v>
      </c>
      <c r="T16" s="97">
        <f t="shared" si="0"/>
        <v>140</v>
      </c>
      <c r="U16" s="87" t="str">
        <f>VLOOKUP($B16,Данные!$A$2:$W$1215,17,FALSE)</f>
        <v>4000К</v>
      </c>
      <c r="V16" s="87">
        <f>VLOOKUP($B16,Данные!$A$2:$W$1215,7,FALSE)</f>
        <v>67</v>
      </c>
      <c r="W16" s="100" t="str">
        <f>VLOOKUP($B16,Данные!$A$2:$W$1215,18,FALSE)</f>
        <v>3 года</v>
      </c>
      <c r="X16" s="264"/>
      <c r="Y16" s="114">
        <f>VLOOKUP($B16,Данные!$A$2:$X$1215,24,FALSE)</f>
        <v>6840</v>
      </c>
    </row>
    <row r="17" spans="1:25" ht="69.95" customHeight="1">
      <c r="A17" s="538"/>
      <c r="B17" s="17" t="s">
        <v>253</v>
      </c>
      <c r="C17" s="164">
        <f>VLOOKUP(B17,Данные!A:AB,28,FALSE)</f>
        <v>9003</v>
      </c>
      <c r="D17" s="532" t="s">
        <v>311</v>
      </c>
      <c r="E17" s="535" t="s">
        <v>351</v>
      </c>
      <c r="F17" s="259" t="str">
        <f>VLOOKUP($B17,Данные!$A$2:$W$1215,6,FALSE)</f>
        <v>Д (косинусная)</v>
      </c>
      <c r="G17" s="259" t="str">
        <f>VLOOKUP($B17,Данные!$A$2:$W$1215,8,FALSE)</f>
        <v>Samsung LM281</v>
      </c>
      <c r="H17" s="259" t="str">
        <f>VLOOKUP($B17,Данные!$A$2:$W$1215,14,FALSE)</f>
        <v>Экструдированный алюминиевый профиль (анодированный), прозрачное минеральное стекло**</v>
      </c>
      <c r="I17" s="259" t="str">
        <f>VLOOKUP($B17,Данные!$A$2:$W$1215,4,FALSE)</f>
        <v>176-264В AС</v>
      </c>
      <c r="J17" s="259">
        <f>VLOOKUP($B17,Данные!$A$2:$W$1215,5,FALSE)</f>
        <v>0.95</v>
      </c>
      <c r="K17" s="259" t="str">
        <f>VLOOKUP($B17,Данные!$A$2:$W$1215,15,FALSE)</f>
        <v xml:space="preserve"> -60°...+50° С</v>
      </c>
      <c r="L17" s="259" t="str">
        <f>VLOOKUP($B17,Данные!$A$2:$W$1215,16,FALSE)</f>
        <v>100 000 ч.</v>
      </c>
      <c r="M17" s="259" t="str">
        <f>VLOOKUP($B17,Данные!A:AB,10,FALSE)</f>
        <v>225х210х135</v>
      </c>
      <c r="N17" s="22" t="str">
        <f>VLOOKUP($B17,Данные!A:AB,11,FALSE)</f>
        <v>300х215х140</v>
      </c>
      <c r="O17" s="22">
        <f>VLOOKUP($B17,Данные!A:AB,12,FALSE)</f>
        <v>1950</v>
      </c>
      <c r="P17" s="22">
        <f>VLOOKUP($B17,Данные!A:AB,13,FALSE)</f>
        <v>2150</v>
      </c>
      <c r="Q17" s="88">
        <f>VLOOKUP($B17,Данные!$A$2:$W$1215,9,FALSE)</f>
        <v>168</v>
      </c>
      <c r="R17" s="31">
        <f>VLOOKUP($B17,Данные!$A$2:$W$1215,2,FALSE)</f>
        <v>64</v>
      </c>
      <c r="S17" s="257">
        <f>VLOOKUP($B17,Данные!$A$2:$W$1215,3,FALSE)</f>
        <v>8960</v>
      </c>
      <c r="T17" s="95">
        <f t="shared" si="0"/>
        <v>140</v>
      </c>
      <c r="U17" s="85" t="str">
        <f>VLOOKUP($B17,Данные!$A$2:$W$1215,17,FALSE)</f>
        <v>4000К</v>
      </c>
      <c r="V17" s="85">
        <f>VLOOKUP($B17,Данные!$A$2:$W$1215,7,FALSE)</f>
        <v>67</v>
      </c>
      <c r="W17" s="98" t="str">
        <f>VLOOKUP($B17,Данные!$A$2:$W$1215,18,FALSE)</f>
        <v>3 года</v>
      </c>
      <c r="X17" s="263"/>
      <c r="Y17" s="112">
        <f>VLOOKUP($B17,Данные!$A$2:$X$1215,24,FALSE)</f>
        <v>5505</v>
      </c>
    </row>
    <row r="18" spans="1:25" ht="69.95" customHeight="1">
      <c r="A18" s="538"/>
      <c r="B18" s="18" t="s">
        <v>254</v>
      </c>
      <c r="C18" s="165">
        <f>VLOOKUP(B18,Данные!A:AB,28,FALSE)</f>
        <v>9009</v>
      </c>
      <c r="D18" s="533"/>
      <c r="E18" s="536" t="s">
        <v>352</v>
      </c>
      <c r="F18" s="256" t="str">
        <f>VLOOKUP($B18,Данные!$A$2:$W$1215,6,FALSE)</f>
        <v>Д (косинусная)</v>
      </c>
      <c r="G18" s="256" t="str">
        <f>VLOOKUP($B18,Данные!$A$2:$W$1215,8,FALSE)</f>
        <v>Samsung LM281</v>
      </c>
      <c r="H18" s="256" t="str">
        <f>VLOOKUP($B18,Данные!$A$2:$W$1215,14,FALSE)</f>
        <v>Экструдированный алюминиевый профиль (анодированный), прозрачное минеральное стекло**</v>
      </c>
      <c r="I18" s="256" t="str">
        <f>VLOOKUP($B18,Данные!$A$2:$W$1215,4,FALSE)</f>
        <v>176-264В AС</v>
      </c>
      <c r="J18" s="256">
        <f>VLOOKUP($B18,Данные!$A$2:$W$1215,5,FALSE)</f>
        <v>0.95</v>
      </c>
      <c r="K18" s="256" t="str">
        <f>VLOOKUP($B18,Данные!$A$2:$W$1215,15,FALSE)</f>
        <v xml:space="preserve"> -60°...+50° С</v>
      </c>
      <c r="L18" s="256" t="str">
        <f>VLOOKUP($B18,Данные!$A$2:$W$1215,16,FALSE)</f>
        <v>100 000 ч.</v>
      </c>
      <c r="M18" s="256" t="str">
        <f>VLOOKUP($B18,Данные!A:AB,10,FALSE)</f>
        <v>275х210х135</v>
      </c>
      <c r="N18" s="307" t="str">
        <f>VLOOKUP($B18,Данные!A:AB,11,FALSE)</f>
        <v>300x215x140</v>
      </c>
      <c r="O18" s="307">
        <f>VLOOKUP($B18,Данные!A:AB,12,FALSE)</f>
        <v>2150</v>
      </c>
      <c r="P18" s="307">
        <f>VLOOKUP($B18,Данные!A:AB,13,FALSE)</f>
        <v>2350</v>
      </c>
      <c r="Q18" s="89">
        <f>VLOOKUP($B18,Данные!$A$2:$W$1215,9,FALSE)</f>
        <v>264</v>
      </c>
      <c r="R18" s="32">
        <f>VLOOKUP($B18,Данные!$A$2:$W$1215,2,FALSE)</f>
        <v>96</v>
      </c>
      <c r="S18" s="255">
        <f>VLOOKUP($B18,Данные!$A$2:$W$1215,3,FALSE)</f>
        <v>13440</v>
      </c>
      <c r="T18" s="96">
        <f t="shared" si="0"/>
        <v>140</v>
      </c>
      <c r="U18" s="86" t="str">
        <f>VLOOKUP($B18,Данные!$A$2:$W$1215,17,FALSE)</f>
        <v>4000К</v>
      </c>
      <c r="V18" s="86">
        <f>VLOOKUP($B18,Данные!$A$2:$W$1215,7,FALSE)</f>
        <v>67</v>
      </c>
      <c r="W18" s="99" t="str">
        <f>VLOOKUP($B18,Данные!$A$2:$W$1215,18,FALSE)</f>
        <v>3 года</v>
      </c>
      <c r="X18" s="265"/>
      <c r="Y18" s="113">
        <f>VLOOKUP($B18,Данные!$A$2:$X$1215,24,FALSE)</f>
        <v>6135</v>
      </c>
    </row>
    <row r="19" spans="1:25" ht="69.95" customHeight="1">
      <c r="A19" s="538"/>
      <c r="B19" s="18" t="s">
        <v>255</v>
      </c>
      <c r="C19" s="165">
        <f>VLOOKUP(B19,Данные!A:AB,28,FALSE)</f>
        <v>9015</v>
      </c>
      <c r="D19" s="533"/>
      <c r="E19" s="536"/>
      <c r="F19" s="256" t="str">
        <f>VLOOKUP($B19,Данные!$A$2:$W$1215,6,FALSE)</f>
        <v>Д (косинусная)</v>
      </c>
      <c r="G19" s="256" t="str">
        <f>VLOOKUP($B19,Данные!$A$2:$W$1215,8,FALSE)</f>
        <v>Samsung LM281</v>
      </c>
      <c r="H19" s="256" t="str">
        <f>VLOOKUP($B19,Данные!$A$2:$W$1215,14,FALSE)</f>
        <v>Экструдированный алюминиевый профиль (анодированный), прозрачное минеральное стекло**</v>
      </c>
      <c r="I19" s="256" t="str">
        <f>VLOOKUP($B19,Данные!$A$2:$W$1215,4,FALSE)</f>
        <v>176-264В AС</v>
      </c>
      <c r="J19" s="256">
        <f>VLOOKUP($B19,Данные!$A$2:$W$1215,5,FALSE)</f>
        <v>0.95</v>
      </c>
      <c r="K19" s="256" t="str">
        <f>VLOOKUP($B19,Данные!$A$2:$W$1215,15,FALSE)</f>
        <v xml:space="preserve"> -60°...+50° С</v>
      </c>
      <c r="L19" s="256" t="str">
        <f>VLOOKUP($B19,Данные!$A$2:$W$1215,16,FALSE)</f>
        <v>100 000 ч.</v>
      </c>
      <c r="M19" s="256" t="str">
        <f>VLOOKUP($B19,Данные!A:AB,10,FALSE)</f>
        <v>325х210х135</v>
      </c>
      <c r="N19" s="307" t="str">
        <f>VLOOKUP($B19,Данные!A:AB,11,FALSE)</f>
        <v>350x215x140</v>
      </c>
      <c r="O19" s="307">
        <f>VLOOKUP($B19,Данные!A:AB,12,FALSE)</f>
        <v>2400</v>
      </c>
      <c r="P19" s="307">
        <f>VLOOKUP($B19,Данные!A:AB,13,FALSE)</f>
        <v>2600</v>
      </c>
      <c r="Q19" s="89">
        <f>VLOOKUP($B19,Данные!$A$2:$W$1215,9,FALSE)</f>
        <v>336</v>
      </c>
      <c r="R19" s="32">
        <f>VLOOKUP($B19,Данные!$A$2:$W$1215,2,FALSE)</f>
        <v>124</v>
      </c>
      <c r="S19" s="255">
        <f>VLOOKUP($B19,Данные!$A$2:$W$1215,3,FALSE)</f>
        <v>17360</v>
      </c>
      <c r="T19" s="96">
        <f t="shared" si="0"/>
        <v>140</v>
      </c>
      <c r="U19" s="86" t="str">
        <f>VLOOKUP($B19,Данные!$A$2:$W$1215,17,FALSE)</f>
        <v>4000К</v>
      </c>
      <c r="V19" s="86">
        <f>VLOOKUP($B19,Данные!$A$2:$W$1215,7,FALSE)</f>
        <v>67</v>
      </c>
      <c r="W19" s="99" t="str">
        <f>VLOOKUP($B19,Данные!$A$2:$W$1215,18,FALSE)</f>
        <v>3 года</v>
      </c>
      <c r="X19" s="265"/>
      <c r="Y19" s="113">
        <f>VLOOKUP($B19,Данные!$A$2:$X$1215,24,FALSE)</f>
        <v>7080</v>
      </c>
    </row>
    <row r="20" spans="1:25" ht="69.95" customHeight="1">
      <c r="A20" s="538"/>
      <c r="B20" s="18" t="s">
        <v>256</v>
      </c>
      <c r="C20" s="165">
        <f>VLOOKUP(B20,Данные!A:AB,28,FALSE)</f>
        <v>9021</v>
      </c>
      <c r="D20" s="533"/>
      <c r="E20" s="536"/>
      <c r="F20" s="256" t="str">
        <f>VLOOKUP($B20,Данные!$A$2:$W$1215,6,FALSE)</f>
        <v>Д (косинусная)</v>
      </c>
      <c r="G20" s="256" t="str">
        <f>VLOOKUP($B20,Данные!$A$2:$W$1215,8,FALSE)</f>
        <v>Samsung LM281</v>
      </c>
      <c r="H20" s="256" t="str">
        <f>VLOOKUP($B20,Данные!$A$2:$W$1215,14,FALSE)</f>
        <v>Экструдированный алюминиевый профиль (анодированный), прозрачное минеральное стекло**</v>
      </c>
      <c r="I20" s="256" t="str">
        <f>VLOOKUP($B20,Данные!$A$2:$W$1215,4,FALSE)</f>
        <v>176-264В AС</v>
      </c>
      <c r="J20" s="256">
        <f>VLOOKUP($B20,Данные!$A$2:$W$1215,5,FALSE)</f>
        <v>0.95</v>
      </c>
      <c r="K20" s="256" t="str">
        <f>VLOOKUP($B20,Данные!$A$2:$W$1215,15,FALSE)</f>
        <v xml:space="preserve"> -60°...+50° С</v>
      </c>
      <c r="L20" s="256" t="str">
        <f>VLOOKUP($B20,Данные!$A$2:$W$1215,16,FALSE)</f>
        <v>100 000 ч.</v>
      </c>
      <c r="M20" s="256" t="str">
        <f>VLOOKUP($B20,Данные!A:AB,10,FALSE)</f>
        <v>465х210х135</v>
      </c>
      <c r="N20" s="307" t="str">
        <f>VLOOKUP($B20,Данные!A:AB,11,FALSE)</f>
        <v>500x215x140</v>
      </c>
      <c r="O20" s="307">
        <f>VLOOKUP($B20,Данные!A:AB,12,FALSE)</f>
        <v>3300</v>
      </c>
      <c r="P20" s="307">
        <f>VLOOKUP($B20,Данные!A:AB,13,FALSE)</f>
        <v>3600</v>
      </c>
      <c r="Q20" s="89">
        <f>VLOOKUP($B20,Данные!$A$2:$W$1215,9,FALSE)</f>
        <v>432</v>
      </c>
      <c r="R20" s="32">
        <f>VLOOKUP($B20,Данные!$A$2:$W$1215,2,FALSE)</f>
        <v>160</v>
      </c>
      <c r="S20" s="255">
        <f>VLOOKUP($B20,Данные!$A$2:$W$1215,3,FALSE)</f>
        <v>22400</v>
      </c>
      <c r="T20" s="96">
        <f t="shared" si="0"/>
        <v>140</v>
      </c>
      <c r="U20" s="86" t="str">
        <f>VLOOKUP($B20,Данные!$A$2:$W$1215,17,FALSE)</f>
        <v>4000К</v>
      </c>
      <c r="V20" s="86">
        <f>VLOOKUP($B20,Данные!$A$2:$W$1215,7,FALSE)</f>
        <v>67</v>
      </c>
      <c r="W20" s="99" t="str">
        <f>VLOOKUP($B20,Данные!$A$2:$W$1215,18,FALSE)</f>
        <v>3 года</v>
      </c>
      <c r="X20" s="265"/>
      <c r="Y20" s="113">
        <f>VLOOKUP($B20,Данные!$A$2:$X$1215,24,FALSE)</f>
        <v>10700</v>
      </c>
    </row>
    <row r="21" spans="1:25" ht="69.95" customHeight="1">
      <c r="A21" s="538"/>
      <c r="B21" s="18" t="s">
        <v>257</v>
      </c>
      <c r="C21" s="165">
        <f>VLOOKUP(B21,Данные!A:AB,28,FALSE)</f>
        <v>9031</v>
      </c>
      <c r="D21" s="533"/>
      <c r="E21" s="536" t="s">
        <v>353</v>
      </c>
      <c r="F21" s="256" t="str">
        <f>VLOOKUP($B21,Данные!$A$2:$W$1215,6,FALSE)</f>
        <v>Д (косинусная)</v>
      </c>
      <c r="G21" s="256" t="str">
        <f>VLOOKUP($B21,Данные!$A$2:$W$1215,8,FALSE)</f>
        <v>Samsung LM281</v>
      </c>
      <c r="H21" s="256" t="str">
        <f>VLOOKUP($B21,Данные!$A$2:$W$1215,14,FALSE)</f>
        <v>Экструдированный алюминиевый профиль (анодированный), прозрачное минеральное стекло**</v>
      </c>
      <c r="I21" s="256" t="str">
        <f>VLOOKUP($B21,Данные!$A$2:$W$1215,4,FALSE)</f>
        <v>176-264В AС</v>
      </c>
      <c r="J21" s="256">
        <f>VLOOKUP($B21,Данные!$A$2:$W$1215,5,FALSE)</f>
        <v>0.95</v>
      </c>
      <c r="K21" s="256" t="str">
        <f>VLOOKUP($B21,Данные!$A$2:$W$1215,15,FALSE)</f>
        <v xml:space="preserve"> -60°...+50° С</v>
      </c>
      <c r="L21" s="256" t="str">
        <f>VLOOKUP($B21,Данные!$A$2:$W$1215,16,FALSE)</f>
        <v>100 000 ч.</v>
      </c>
      <c r="M21" s="256" t="str">
        <f>VLOOKUP($B21,Данные!A:AB,10,FALSE)</f>
        <v>525х210х135</v>
      </c>
      <c r="N21" s="307" t="str">
        <f>VLOOKUP($B21,Данные!A:AB,11,FALSE)</f>
        <v>560x215x140</v>
      </c>
      <c r="O21" s="307">
        <f>VLOOKUP($B21,Данные!A:AB,12,FALSE)</f>
        <v>3600</v>
      </c>
      <c r="P21" s="307">
        <f>VLOOKUP($B21,Данные!A:AB,13,FALSE)</f>
        <v>3850</v>
      </c>
      <c r="Q21" s="89">
        <f>VLOOKUP($B21,Данные!$A$2:$W$1215,9,FALSE)</f>
        <v>528</v>
      </c>
      <c r="R21" s="32">
        <f>VLOOKUP($B21,Данные!$A$2:$W$1215,2,FALSE)</f>
        <v>192</v>
      </c>
      <c r="S21" s="255">
        <f>VLOOKUP($B21,Данные!$A$2:$W$1215,3,FALSE)</f>
        <v>26880</v>
      </c>
      <c r="T21" s="96">
        <f t="shared" si="0"/>
        <v>140</v>
      </c>
      <c r="U21" s="86" t="str">
        <f>VLOOKUP($B21,Данные!$A$2:$W$1215,17,FALSE)</f>
        <v>4000К</v>
      </c>
      <c r="V21" s="86">
        <f>VLOOKUP($B21,Данные!$A$2:$W$1215,7,FALSE)</f>
        <v>67</v>
      </c>
      <c r="W21" s="99" t="str">
        <f>VLOOKUP($B21,Данные!$A$2:$W$1215,18,FALSE)</f>
        <v>3 года</v>
      </c>
      <c r="X21" s="265"/>
      <c r="Y21" s="113">
        <f>VLOOKUP($B21,Данные!$A$2:$X$1215,24,FALSE)</f>
        <v>11325</v>
      </c>
    </row>
    <row r="22" spans="1:25" ht="69.95" customHeight="1" thickBot="1">
      <c r="A22" s="538"/>
      <c r="B22" s="15" t="s">
        <v>258</v>
      </c>
      <c r="C22" s="166">
        <f>VLOOKUP(B22,Данные!A:AB,28,FALSE)</f>
        <v>9037</v>
      </c>
      <c r="D22" s="534"/>
      <c r="E22" s="537" t="s">
        <v>354</v>
      </c>
      <c r="F22" s="260" t="str">
        <f>VLOOKUP($B22,Данные!$A$2:$W$1215,6,FALSE)</f>
        <v>Д (косинусная)</v>
      </c>
      <c r="G22" s="260" t="str">
        <f>VLOOKUP($B22,Данные!$A$2:$W$1215,8,FALSE)</f>
        <v>Samsung LM281</v>
      </c>
      <c r="H22" s="260" t="str">
        <f>VLOOKUP($B22,Данные!$A$2:$W$1215,14,FALSE)</f>
        <v>Экструдированный алюминиевый профиль (анодированный), прозрачное минеральное стекло**</v>
      </c>
      <c r="I22" s="260" t="str">
        <f>VLOOKUP($B22,Данные!$A$2:$W$1215,4,FALSE)</f>
        <v>176-264В AС</v>
      </c>
      <c r="J22" s="260">
        <f>VLOOKUP($B22,Данные!$A$2:$W$1215,5,FALSE)</f>
        <v>0.95</v>
      </c>
      <c r="K22" s="260" t="str">
        <f>VLOOKUP($B22,Данные!$A$2:$W$1215,15,FALSE)</f>
        <v xml:space="preserve"> -60°...+50° С</v>
      </c>
      <c r="L22" s="260" t="str">
        <f>VLOOKUP($B22,Данные!$A$2:$W$1215,16,FALSE)</f>
        <v>100 000 ч.</v>
      </c>
      <c r="M22" s="260" t="str">
        <f>VLOOKUP($B22,Данные!A:AB,10,FALSE)</f>
        <v>625х210х135</v>
      </c>
      <c r="N22" s="308" t="str">
        <f>VLOOKUP($B22,Данные!A:AB,11,FALSE)</f>
        <v>650x215x140</v>
      </c>
      <c r="O22" s="308">
        <f>VLOOKUP($B22,Данные!A:AB,12,FALSE)</f>
        <v>4700</v>
      </c>
      <c r="P22" s="308">
        <f>VLOOKUP($B22,Данные!A:AB,13,FALSE)</f>
        <v>5000</v>
      </c>
      <c r="Q22" s="90">
        <f>VLOOKUP($B22,Данные!$A$2:$W$1215,9,FALSE)</f>
        <v>672</v>
      </c>
      <c r="R22" s="69">
        <f>VLOOKUP($B22,Данные!$A$2:$W$1215,2,FALSE)</f>
        <v>248</v>
      </c>
      <c r="S22" s="258">
        <f>VLOOKUP($B22,Данные!$A$2:$W$1215,3,FALSE)</f>
        <v>34720</v>
      </c>
      <c r="T22" s="97">
        <f t="shared" si="0"/>
        <v>140</v>
      </c>
      <c r="U22" s="87" t="str">
        <f>VLOOKUP($B22,Данные!$A$2:$W$1215,17,FALSE)</f>
        <v>4000К</v>
      </c>
      <c r="V22" s="87">
        <f>VLOOKUP($B22,Данные!$A$2:$W$1215,7,FALSE)</f>
        <v>67</v>
      </c>
      <c r="W22" s="100" t="str">
        <f>VLOOKUP($B22,Данные!$A$2:$W$1215,18,FALSE)</f>
        <v>3 года</v>
      </c>
      <c r="X22" s="264"/>
      <c r="Y22" s="114">
        <f>VLOOKUP($B22,Данные!$A$2:$X$1215,24,FALSE)</f>
        <v>13685</v>
      </c>
    </row>
    <row r="23" spans="1:25" ht="69.95" customHeight="1">
      <c r="A23" s="529"/>
      <c r="B23" s="17" t="s">
        <v>259</v>
      </c>
      <c r="C23" s="164">
        <f>VLOOKUP(B23,Данные!A:AB,28,FALSE)</f>
        <v>9004</v>
      </c>
      <c r="D23" s="532" t="s">
        <v>311</v>
      </c>
      <c r="E23" s="535" t="s">
        <v>351</v>
      </c>
      <c r="F23" s="259" t="str">
        <f>VLOOKUP($B23,Данные!$A$2:$W$1215,6,FALSE)</f>
        <v>Д (косинусная)</v>
      </c>
      <c r="G23" s="259" t="str">
        <f>VLOOKUP($B23,Данные!$A$2:$W$1215,8,FALSE)</f>
        <v>Samsung LM281</v>
      </c>
      <c r="H23" s="259" t="str">
        <f>VLOOKUP($B23,Данные!$A$2:$W$1215,14,FALSE)</f>
        <v>Экструдированный алюминиевый профиль (анодированный), прозрачное минеральное стекло**</v>
      </c>
      <c r="I23" s="259" t="str">
        <f>VLOOKUP($B23,Данные!$A$2:$W$1215,4,FALSE)</f>
        <v>176-264В AС</v>
      </c>
      <c r="J23" s="259">
        <f>VLOOKUP($B23,Данные!$A$2:$W$1215,5,FALSE)</f>
        <v>0.95</v>
      </c>
      <c r="K23" s="259" t="str">
        <f>VLOOKUP($B23,Данные!$A$2:$W$1215,15,FALSE)</f>
        <v xml:space="preserve"> -60°...+50° С</v>
      </c>
      <c r="L23" s="259" t="str">
        <f>VLOOKUP($B23,Данные!$A$2:$W$1215,16,FALSE)</f>
        <v>100 000 ч.</v>
      </c>
      <c r="M23" s="259" t="str">
        <f>VLOOKUP($B23,Данные!A:AB,10,FALSE)</f>
        <v>225х260х80</v>
      </c>
      <c r="N23" s="22" t="str">
        <f>VLOOKUP($B23,Данные!A:AB,11,FALSE)</f>
        <v>300x275x110</v>
      </c>
      <c r="O23" s="22">
        <f>VLOOKUP($B23,Данные!A:AB,12,FALSE)</f>
        <v>1850</v>
      </c>
      <c r="P23" s="22">
        <f>VLOOKUP($B23,Данные!A:AB,13,FALSE)</f>
        <v>1950</v>
      </c>
      <c r="Q23" s="88">
        <f>VLOOKUP($B23,Данные!$A$2:$W$1215,9,FALSE)</f>
        <v>168</v>
      </c>
      <c r="R23" s="31">
        <f>VLOOKUP($B23,Данные!$A$2:$W$1215,2,FALSE)</f>
        <v>64</v>
      </c>
      <c r="S23" s="257">
        <f>VLOOKUP($B23,Данные!$A$2:$W$1215,3,FALSE)</f>
        <v>8960</v>
      </c>
      <c r="T23" s="95">
        <f t="shared" si="0"/>
        <v>140</v>
      </c>
      <c r="U23" s="85" t="str">
        <f>VLOOKUP($B23,Данные!$A$2:$W$1215,17,FALSE)</f>
        <v>4000К</v>
      </c>
      <c r="V23" s="85">
        <f>VLOOKUP($B23,Данные!$A$2:$W$1215,7,FALSE)</f>
        <v>67</v>
      </c>
      <c r="W23" s="98" t="str">
        <f>VLOOKUP($B23,Данные!$A$2:$W$1215,18,FALSE)</f>
        <v>3 года</v>
      </c>
      <c r="X23" s="263"/>
      <c r="Y23" s="112">
        <f>VLOOKUP($B23,Данные!$A$2:$X$1215,24,FALSE)</f>
        <v>5505</v>
      </c>
    </row>
    <row r="24" spans="1:25" ht="69.95" customHeight="1">
      <c r="A24" s="530"/>
      <c r="B24" s="18" t="s">
        <v>260</v>
      </c>
      <c r="C24" s="165">
        <f>VLOOKUP(B24,Данные!A:AB,28,FALSE)</f>
        <v>9010</v>
      </c>
      <c r="D24" s="533"/>
      <c r="E24" s="536" t="s">
        <v>352</v>
      </c>
      <c r="F24" s="256" t="str">
        <f>VLOOKUP($B24,Данные!$A$2:$W$1215,6,FALSE)</f>
        <v>Д (косинусная)</v>
      </c>
      <c r="G24" s="256" t="str">
        <f>VLOOKUP($B24,Данные!$A$2:$W$1215,8,FALSE)</f>
        <v>Samsung LM281</v>
      </c>
      <c r="H24" s="256" t="str">
        <f>VLOOKUP($B24,Данные!$A$2:$W$1215,14,FALSE)</f>
        <v>Экструдированный алюминиевый профиль (анодированный), прозрачное минеральное стекло**</v>
      </c>
      <c r="I24" s="256" t="str">
        <f>VLOOKUP($B24,Данные!$A$2:$W$1215,4,FALSE)</f>
        <v>176-264В AС</v>
      </c>
      <c r="J24" s="256">
        <f>VLOOKUP($B24,Данные!$A$2:$W$1215,5,FALSE)</f>
        <v>0.95</v>
      </c>
      <c r="K24" s="256" t="str">
        <f>VLOOKUP($B24,Данные!$A$2:$W$1215,15,FALSE)</f>
        <v xml:space="preserve"> -60°...+50° С</v>
      </c>
      <c r="L24" s="256" t="str">
        <f>VLOOKUP($B24,Данные!$A$2:$W$1215,16,FALSE)</f>
        <v>100 000 ч.</v>
      </c>
      <c r="M24" s="256" t="str">
        <f>VLOOKUP($B24,Данные!A:AB,10,FALSE)</f>
        <v>275х260х80</v>
      </c>
      <c r="N24" s="307" t="str">
        <f>VLOOKUP($B24,Данные!A:AB,11,FALSE)</f>
        <v>300x275x110</v>
      </c>
      <c r="O24" s="307">
        <f>VLOOKUP($B24,Данные!A:AB,12,FALSE)</f>
        <v>2150</v>
      </c>
      <c r="P24" s="307">
        <f>VLOOKUP($B24,Данные!A:AB,13,FALSE)</f>
        <v>2350</v>
      </c>
      <c r="Q24" s="89">
        <f>VLOOKUP($B24,Данные!$A$2:$W$1215,9,FALSE)</f>
        <v>264</v>
      </c>
      <c r="R24" s="32">
        <f>VLOOKUP($B24,Данные!$A$2:$W$1215,2,FALSE)</f>
        <v>96</v>
      </c>
      <c r="S24" s="255">
        <f>VLOOKUP($B24,Данные!$A$2:$W$1215,3,FALSE)</f>
        <v>13440</v>
      </c>
      <c r="T24" s="96">
        <f t="shared" si="0"/>
        <v>140</v>
      </c>
      <c r="U24" s="86" t="str">
        <f>VLOOKUP($B24,Данные!$A$2:$W$1215,17,FALSE)</f>
        <v>4000К</v>
      </c>
      <c r="V24" s="86">
        <f>VLOOKUP($B24,Данные!$A$2:$W$1215,7,FALSE)</f>
        <v>67</v>
      </c>
      <c r="W24" s="99" t="str">
        <f>VLOOKUP($B24,Данные!$A$2:$W$1215,18,FALSE)</f>
        <v>3 года</v>
      </c>
      <c r="X24" s="265"/>
      <c r="Y24" s="113">
        <f>VLOOKUP($B24,Данные!$A$2:$X$1215,24,FALSE)</f>
        <v>6135</v>
      </c>
    </row>
    <row r="25" spans="1:25" ht="69.95" customHeight="1">
      <c r="A25" s="530"/>
      <c r="B25" s="18" t="s">
        <v>261</v>
      </c>
      <c r="C25" s="165">
        <f>VLOOKUP(B25,Данные!A:AB,28,FALSE)</f>
        <v>9016</v>
      </c>
      <c r="D25" s="533"/>
      <c r="E25" s="536"/>
      <c r="F25" s="256" t="str">
        <f>VLOOKUP($B25,Данные!$A$2:$W$1215,6,FALSE)</f>
        <v>Д (косинусная)</v>
      </c>
      <c r="G25" s="256" t="str">
        <f>VLOOKUP($B25,Данные!$A$2:$W$1215,8,FALSE)</f>
        <v>Samsung LM281</v>
      </c>
      <c r="H25" s="256" t="str">
        <f>VLOOKUP($B25,Данные!$A$2:$W$1215,14,FALSE)</f>
        <v>Экструдированный алюминиевый профиль (анодированный), прозрачное минеральное стекло**</v>
      </c>
      <c r="I25" s="256" t="str">
        <f>VLOOKUP($B25,Данные!$A$2:$W$1215,4,FALSE)</f>
        <v>176-264В AС</v>
      </c>
      <c r="J25" s="256">
        <f>VLOOKUP($B25,Данные!$A$2:$W$1215,5,FALSE)</f>
        <v>0.95</v>
      </c>
      <c r="K25" s="256" t="str">
        <f>VLOOKUP($B25,Данные!$A$2:$W$1215,15,FALSE)</f>
        <v xml:space="preserve"> -60°...+50° С</v>
      </c>
      <c r="L25" s="256" t="str">
        <f>VLOOKUP($B25,Данные!$A$2:$W$1215,16,FALSE)</f>
        <v>100 000 ч.</v>
      </c>
      <c r="M25" s="256" t="str">
        <f>VLOOKUP($B25,Данные!A:AB,10,FALSE)</f>
        <v>325х260х80</v>
      </c>
      <c r="N25" s="307" t="str">
        <f>VLOOKUP($B25,Данные!A:AB,11,FALSE)</f>
        <v>350x275x110</v>
      </c>
      <c r="O25" s="307">
        <f>VLOOKUP($B25,Данные!A:AB,12,FALSE)</f>
        <v>2400</v>
      </c>
      <c r="P25" s="307">
        <f>VLOOKUP($B25,Данные!A:AB,13,FALSE)</f>
        <v>2600</v>
      </c>
      <c r="Q25" s="89">
        <f>VLOOKUP($B25,Данные!$A$2:$W$1215,9,FALSE)</f>
        <v>336</v>
      </c>
      <c r="R25" s="32">
        <f>VLOOKUP($B25,Данные!$A$2:$W$1215,2,FALSE)</f>
        <v>124</v>
      </c>
      <c r="S25" s="255">
        <f>VLOOKUP($B25,Данные!$A$2:$W$1215,3,FALSE)</f>
        <v>17360</v>
      </c>
      <c r="T25" s="96">
        <f t="shared" si="0"/>
        <v>140</v>
      </c>
      <c r="U25" s="86" t="str">
        <f>VLOOKUP($B25,Данные!$A$2:$W$1215,17,FALSE)</f>
        <v>4000К</v>
      </c>
      <c r="V25" s="86">
        <f>VLOOKUP($B25,Данные!$A$2:$W$1215,7,FALSE)</f>
        <v>67</v>
      </c>
      <c r="W25" s="99" t="str">
        <f>VLOOKUP($B25,Данные!$A$2:$W$1215,18,FALSE)</f>
        <v>3 года</v>
      </c>
      <c r="X25" s="265"/>
      <c r="Y25" s="113">
        <f>VLOOKUP($B25,Данные!$A$2:$X$1215,24,FALSE)</f>
        <v>7080</v>
      </c>
    </row>
    <row r="26" spans="1:25" ht="69.95" customHeight="1">
      <c r="A26" s="530"/>
      <c r="B26" s="18" t="s">
        <v>262</v>
      </c>
      <c r="C26" s="165">
        <f>VLOOKUP(B26,Данные!A:AB,28,FALSE)</f>
        <v>9022</v>
      </c>
      <c r="D26" s="533"/>
      <c r="E26" s="536"/>
      <c r="F26" s="256" t="str">
        <f>VLOOKUP($B26,Данные!$A$2:$W$1215,6,FALSE)</f>
        <v>Д (косинусная)</v>
      </c>
      <c r="G26" s="256" t="str">
        <f>VLOOKUP($B26,Данные!$A$2:$W$1215,8,FALSE)</f>
        <v>Samsung LM281</v>
      </c>
      <c r="H26" s="256" t="str">
        <f>VLOOKUP($B26,Данные!$A$2:$W$1215,14,FALSE)</f>
        <v>Экструдированный алюминиевый профиль (анодированный), прозрачное минеральное стекло**</v>
      </c>
      <c r="I26" s="256" t="str">
        <f>VLOOKUP($B26,Данные!$A$2:$W$1215,4,FALSE)</f>
        <v>176-264В AС</v>
      </c>
      <c r="J26" s="256">
        <f>VLOOKUP($B26,Данные!$A$2:$W$1215,5,FALSE)</f>
        <v>0.95</v>
      </c>
      <c r="K26" s="256" t="str">
        <f>VLOOKUP($B26,Данные!$A$2:$W$1215,15,FALSE)</f>
        <v xml:space="preserve"> -60°...+50° С</v>
      </c>
      <c r="L26" s="256" t="str">
        <f>VLOOKUP($B26,Данные!$A$2:$W$1215,16,FALSE)</f>
        <v>100 000 ч.</v>
      </c>
      <c r="M26" s="256" t="str">
        <f>VLOOKUP($B26,Данные!A:AB,10,FALSE)</f>
        <v>465х260х80</v>
      </c>
      <c r="N26" s="307" t="str">
        <f>VLOOKUP($B26,Данные!A:AB,11,FALSE)</f>
        <v>560x275x110</v>
      </c>
      <c r="O26" s="307">
        <f>VLOOKUP($B26,Данные!A:AB,12,FALSE)</f>
        <v>3100</v>
      </c>
      <c r="P26" s="307">
        <f>VLOOKUP($B26,Данные!A:AB,13,FALSE)</f>
        <v>3400</v>
      </c>
      <c r="Q26" s="89">
        <f>VLOOKUP($B26,Данные!$A$2:$W$1215,9,FALSE)</f>
        <v>432</v>
      </c>
      <c r="R26" s="32">
        <f>VLOOKUP($B26,Данные!$A$2:$W$1215,2,FALSE)</f>
        <v>160</v>
      </c>
      <c r="S26" s="255">
        <f>VLOOKUP($B26,Данные!$A$2:$W$1215,3,FALSE)</f>
        <v>22400</v>
      </c>
      <c r="T26" s="96">
        <f t="shared" si="0"/>
        <v>140</v>
      </c>
      <c r="U26" s="86" t="str">
        <f>VLOOKUP($B26,Данные!$A$2:$W$1215,17,FALSE)</f>
        <v>4000К</v>
      </c>
      <c r="V26" s="86">
        <f>VLOOKUP($B26,Данные!$A$2:$W$1215,7,FALSE)</f>
        <v>67</v>
      </c>
      <c r="W26" s="99" t="str">
        <f>VLOOKUP($B26,Данные!$A$2:$W$1215,18,FALSE)</f>
        <v>3 года</v>
      </c>
      <c r="X26" s="265"/>
      <c r="Y26" s="113">
        <f>VLOOKUP($B26,Данные!$A$2:$X$1215,24,FALSE)</f>
        <v>10700</v>
      </c>
    </row>
    <row r="27" spans="1:25" ht="69.95" customHeight="1">
      <c r="A27" s="530"/>
      <c r="B27" s="18" t="s">
        <v>263</v>
      </c>
      <c r="C27" s="165">
        <f>VLOOKUP(B27,Данные!A:AB,28,FALSE)</f>
        <v>9032</v>
      </c>
      <c r="D27" s="533"/>
      <c r="E27" s="536" t="s">
        <v>353</v>
      </c>
      <c r="F27" s="256" t="str">
        <f>VLOOKUP($B27,Данные!$A$2:$W$1215,6,FALSE)</f>
        <v>Д (косинусная)</v>
      </c>
      <c r="G27" s="256" t="str">
        <f>VLOOKUP($B27,Данные!$A$2:$W$1215,8,FALSE)</f>
        <v>Samsung LM281</v>
      </c>
      <c r="H27" s="256" t="str">
        <f>VLOOKUP($B27,Данные!$A$2:$W$1215,14,FALSE)</f>
        <v>Экструдированный алюминиевый профиль (анодированный), прозрачное минеральное стекло**</v>
      </c>
      <c r="I27" s="256" t="str">
        <f>VLOOKUP($B27,Данные!$A$2:$W$1215,4,FALSE)</f>
        <v>176-264В AС</v>
      </c>
      <c r="J27" s="256">
        <f>VLOOKUP($B27,Данные!$A$2:$W$1215,5,FALSE)</f>
        <v>0.95</v>
      </c>
      <c r="K27" s="256" t="str">
        <f>VLOOKUP($B27,Данные!$A$2:$W$1215,15,FALSE)</f>
        <v xml:space="preserve"> -60°...+50° С</v>
      </c>
      <c r="L27" s="256" t="str">
        <f>VLOOKUP($B27,Данные!$A$2:$W$1215,16,FALSE)</f>
        <v>100 000 ч.</v>
      </c>
      <c r="M27" s="256" t="str">
        <f>VLOOKUP($B27,Данные!A:AB,10,FALSE)</f>
        <v>525х260х80</v>
      </c>
      <c r="N27" s="307" t="str">
        <f>VLOOKUP($B27,Данные!A:AB,11,FALSE)</f>
        <v>560x215x140</v>
      </c>
      <c r="O27" s="307">
        <f>VLOOKUP($B27,Данные!A:AB,12,FALSE)</f>
        <v>3600</v>
      </c>
      <c r="P27" s="307">
        <f>VLOOKUP($B27,Данные!A:AB,13,FALSE)</f>
        <v>3900</v>
      </c>
      <c r="Q27" s="89">
        <f>VLOOKUP($B27,Данные!$A$2:$W$1215,9,FALSE)</f>
        <v>528</v>
      </c>
      <c r="R27" s="32">
        <f>VLOOKUP($B27,Данные!$A$2:$W$1215,2,FALSE)</f>
        <v>192</v>
      </c>
      <c r="S27" s="255">
        <f>VLOOKUP($B27,Данные!$A$2:$W$1215,3,FALSE)</f>
        <v>26880</v>
      </c>
      <c r="T27" s="96">
        <f t="shared" si="0"/>
        <v>140</v>
      </c>
      <c r="U27" s="86" t="str">
        <f>VLOOKUP($B27,Данные!$A$2:$W$1215,17,FALSE)</f>
        <v>4000К</v>
      </c>
      <c r="V27" s="86">
        <f>VLOOKUP($B27,Данные!$A$2:$W$1215,7,FALSE)</f>
        <v>67</v>
      </c>
      <c r="W27" s="99" t="str">
        <f>VLOOKUP($B27,Данные!$A$2:$W$1215,18,FALSE)</f>
        <v>3 года</v>
      </c>
      <c r="X27" s="265"/>
      <c r="Y27" s="113">
        <f>VLOOKUP($B27,Данные!$A$2:$X$1215,24,FALSE)</f>
        <v>11325</v>
      </c>
    </row>
    <row r="28" spans="1:25" ht="69.95" customHeight="1" thickBot="1">
      <c r="A28" s="531"/>
      <c r="B28" s="15" t="s">
        <v>264</v>
      </c>
      <c r="C28" s="166">
        <f>VLOOKUP(B28,Данные!A:AB,28,FALSE)</f>
        <v>9038</v>
      </c>
      <c r="D28" s="534"/>
      <c r="E28" s="537" t="s">
        <v>354</v>
      </c>
      <c r="F28" s="260" t="str">
        <f>VLOOKUP($B28,Данные!$A$2:$W$1215,6,FALSE)</f>
        <v>Д (косинусная)</v>
      </c>
      <c r="G28" s="260" t="str">
        <f>VLOOKUP($B28,Данные!$A$2:$W$1215,8,FALSE)</f>
        <v>Samsung LM281</v>
      </c>
      <c r="H28" s="260" t="str">
        <f>VLOOKUP($B28,Данные!$A$2:$W$1215,14,FALSE)</f>
        <v>Экструдированный алюминиевый профиль (анодированный), прозрачное минеральное стекло**</v>
      </c>
      <c r="I28" s="260" t="str">
        <f>VLOOKUP($B28,Данные!$A$2:$W$1215,4,FALSE)</f>
        <v>176-264В AС</v>
      </c>
      <c r="J28" s="260">
        <f>VLOOKUP($B28,Данные!$A$2:$W$1215,5,FALSE)</f>
        <v>0.95</v>
      </c>
      <c r="K28" s="260" t="str">
        <f>VLOOKUP($B28,Данные!$A$2:$W$1215,15,FALSE)</f>
        <v xml:space="preserve"> -60°...+50° С</v>
      </c>
      <c r="L28" s="260" t="str">
        <f>VLOOKUP($B28,Данные!$A$2:$W$1215,16,FALSE)</f>
        <v>100 000 ч.</v>
      </c>
      <c r="M28" s="260" t="str">
        <f>VLOOKUP($B28,Данные!A:AB,10,FALSE)</f>
        <v>625х260х80</v>
      </c>
      <c r="N28" s="308" t="str">
        <f>VLOOKUP($B28,Данные!A:AB,11,FALSE)</f>
        <v>650х275х110</v>
      </c>
      <c r="O28" s="308">
        <f>VLOOKUP($B28,Данные!A:AB,12,FALSE)</f>
        <v>4700</v>
      </c>
      <c r="P28" s="308">
        <f>VLOOKUP($B28,Данные!A:AB,13,FALSE)</f>
        <v>5000</v>
      </c>
      <c r="Q28" s="90">
        <f>VLOOKUP($B28,Данные!$A$2:$W$1215,9,FALSE)</f>
        <v>672</v>
      </c>
      <c r="R28" s="69">
        <f>VLOOKUP($B28,Данные!$A$2:$W$1215,2,FALSE)</f>
        <v>248</v>
      </c>
      <c r="S28" s="258">
        <f>VLOOKUP($B28,Данные!$A$2:$W$1215,3,FALSE)</f>
        <v>34720</v>
      </c>
      <c r="T28" s="97">
        <f t="shared" si="0"/>
        <v>140</v>
      </c>
      <c r="U28" s="87" t="str">
        <f>VLOOKUP($B28,Данные!$A$2:$W$1215,17,FALSE)</f>
        <v>4000К</v>
      </c>
      <c r="V28" s="87">
        <f>VLOOKUP($B28,Данные!$A$2:$W$1215,7,FALSE)</f>
        <v>67</v>
      </c>
      <c r="W28" s="100" t="str">
        <f>VLOOKUP($B28,Данные!$A$2:$W$1215,18,FALSE)</f>
        <v>3 года</v>
      </c>
      <c r="X28" s="264"/>
      <c r="Y28" s="114">
        <f>VLOOKUP($B28,Данные!$A$2:$X$1215,24,FALSE)</f>
        <v>13685</v>
      </c>
    </row>
    <row r="29" spans="1:25" ht="69.95" customHeight="1">
      <c r="A29" s="538"/>
      <c r="B29" s="17" t="s">
        <v>265</v>
      </c>
      <c r="C29" s="164">
        <f>VLOOKUP(B29,Данные!A:AB,28,FALSE)</f>
        <v>9006</v>
      </c>
      <c r="D29" s="532" t="s">
        <v>311</v>
      </c>
      <c r="E29" s="535" t="str">
        <f>CONCATENATE(CONCATENATE($F$4,": ",$F29,CHAR(10),$H$4,": ",$H29,CHAR(10),$I$4,": ",$I29,CHAR(10),$J$4,": ",$J29,CHAR(10),$K$4,": ",$K29,CHAR(10),$L$4,": ",$L29,CHAR(10)),"*Цветовая темп.:
 4000К;"," 
 **Рассеиватель: 
 - силикатное стекло.")</f>
        <v>КСС: Л (полуширокая)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*Цветовая темп.:
 4000К; 
 **Рассеиватель: 
 - силикатное стекло.</v>
      </c>
      <c r="F29" s="259" t="str">
        <f>VLOOKUP($B29,Данные!$A$2:$W$1215,6,FALSE)</f>
        <v>Л (полуширокая)</v>
      </c>
      <c r="G29" s="259" t="str">
        <f>VLOOKUP($B29,Данные!$A$2:$W$1215,8,FALSE)</f>
        <v>Samsung LM281</v>
      </c>
      <c r="H29" s="259" t="str">
        <f>VLOOKUP($B29,Данные!$A$2:$W$1215,14,FALSE)</f>
        <v>Экструдированный алюминиевый профиль (анодированный), прозрачное минеральное стекло**</v>
      </c>
      <c r="I29" s="259" t="str">
        <f>VLOOKUP($B29,Данные!$A$2:$W$1215,4,FALSE)</f>
        <v>176-264В AС</v>
      </c>
      <c r="J29" s="259">
        <f>VLOOKUP($B29,Данные!$A$2:$W$1215,5,FALSE)</f>
        <v>0.95</v>
      </c>
      <c r="K29" s="259" t="str">
        <f>VLOOKUP($B29,Данные!$A$2:$W$1215,15,FALSE)</f>
        <v xml:space="preserve"> -60°...+50° С</v>
      </c>
      <c r="L29" s="259" t="str">
        <f>VLOOKUP($B29,Данные!$A$2:$W$1215,16,FALSE)</f>
        <v>100 000 ч.</v>
      </c>
      <c r="M29" s="259" t="str">
        <f>VLOOKUP($B29,Данные!A:AB,10,FALSE)</f>
        <v>225х245х150</v>
      </c>
      <c r="N29" s="22" t="str">
        <f>VLOOKUP($B29,Данные!A:AB,11,FALSE)</f>
        <v>250x190x190</v>
      </c>
      <c r="O29" s="22">
        <f>VLOOKUP($B29,Данные!A:AB,12,FALSE)</f>
        <v>1950</v>
      </c>
      <c r="P29" s="22">
        <f>VLOOKUP($B29,Данные!A:AB,13,FALSE)</f>
        <v>2000</v>
      </c>
      <c r="Q29" s="88">
        <f>VLOOKUP($B29,Данные!$A$2:$W$1215,9,FALSE)</f>
        <v>168</v>
      </c>
      <c r="R29" s="31">
        <f>VLOOKUP($B29,Данные!$A$2:$W$1215,2,FALSE)</f>
        <v>64</v>
      </c>
      <c r="S29" s="257">
        <f>VLOOKUP($B29,Данные!$A$2:$W$1215,3,FALSE)</f>
        <v>8960</v>
      </c>
      <c r="T29" s="95">
        <f t="shared" si="0"/>
        <v>140</v>
      </c>
      <c r="U29" s="85" t="str">
        <f>VLOOKUP($B29,Данные!$A$2:$W$1215,17,FALSE)</f>
        <v>4000К</v>
      </c>
      <c r="V29" s="85">
        <f>VLOOKUP($B29,Данные!$A$2:$W$1215,7,FALSE)</f>
        <v>67</v>
      </c>
      <c r="W29" s="98" t="str">
        <f>VLOOKUP($B29,Данные!$A$2:$W$1215,18,FALSE)</f>
        <v>3 года</v>
      </c>
      <c r="X29" s="263"/>
      <c r="Y29" s="112">
        <f>VLOOKUP($B29,Данные!$A$2:$X$1215,24,FALSE)</f>
        <v>5505</v>
      </c>
    </row>
    <row r="30" spans="1:25" ht="69.95" customHeight="1">
      <c r="A30" s="538"/>
      <c r="B30" s="18" t="s">
        <v>266</v>
      </c>
      <c r="C30" s="165">
        <f>VLOOKUP(B30,Данные!A:AB,28,FALSE)</f>
        <v>9012</v>
      </c>
      <c r="D30" s="533"/>
      <c r="E30" s="536" t="s">
        <v>352</v>
      </c>
      <c r="F30" s="256" t="str">
        <f>VLOOKUP($B30,Данные!$A$2:$W$1215,6,FALSE)</f>
        <v>Л (полуширокая)</v>
      </c>
      <c r="G30" s="256" t="str">
        <f>VLOOKUP($B30,Данные!$A$2:$W$1215,8,FALSE)</f>
        <v>Samsung LM281</v>
      </c>
      <c r="H30" s="256" t="str">
        <f>VLOOKUP($B30,Данные!$A$2:$W$1215,14,FALSE)</f>
        <v>Экструдированный алюминиевый профиль (анодированный), прозрачное минеральное стекло**</v>
      </c>
      <c r="I30" s="256" t="str">
        <f>VLOOKUP($B30,Данные!$A$2:$W$1215,4,FALSE)</f>
        <v>176-264В AС</v>
      </c>
      <c r="J30" s="256">
        <f>VLOOKUP($B30,Данные!$A$2:$W$1215,5,FALSE)</f>
        <v>0.95</v>
      </c>
      <c r="K30" s="256" t="str">
        <f>VLOOKUP($B30,Данные!$A$2:$W$1215,15,FALSE)</f>
        <v xml:space="preserve"> -60°...+50° С</v>
      </c>
      <c r="L30" s="256" t="str">
        <f>VLOOKUP($B30,Данные!$A$2:$W$1215,16,FALSE)</f>
        <v>100 000 ч.</v>
      </c>
      <c r="M30" s="256" t="str">
        <f>VLOOKUP($B30,Данные!A:AB,10,FALSE)</f>
        <v>275х245х150</v>
      </c>
      <c r="N30" s="307" t="str">
        <f>VLOOKUP($B30,Данные!A:AB,11,FALSE)</f>
        <v>300x180x190</v>
      </c>
      <c r="O30" s="307">
        <f>VLOOKUP($B30,Данные!A:AB,12,FALSE)</f>
        <v>2150</v>
      </c>
      <c r="P30" s="307">
        <f>VLOOKUP($B30,Данные!A:AB,13,FALSE)</f>
        <v>2350</v>
      </c>
      <c r="Q30" s="89">
        <f>VLOOKUP($B30,Данные!$A$2:$W$1215,9,FALSE)</f>
        <v>264</v>
      </c>
      <c r="R30" s="32">
        <f>VLOOKUP($B30,Данные!$A$2:$W$1215,2,FALSE)</f>
        <v>96</v>
      </c>
      <c r="S30" s="255">
        <f>VLOOKUP($B30,Данные!$A$2:$W$1215,3,FALSE)</f>
        <v>13440</v>
      </c>
      <c r="T30" s="96">
        <f t="shared" si="0"/>
        <v>140</v>
      </c>
      <c r="U30" s="86" t="str">
        <f>VLOOKUP($B30,Данные!$A$2:$W$1215,17,FALSE)</f>
        <v>4000К</v>
      </c>
      <c r="V30" s="86">
        <f>VLOOKUP($B30,Данные!$A$2:$W$1215,7,FALSE)</f>
        <v>67</v>
      </c>
      <c r="W30" s="99" t="str">
        <f>VLOOKUP($B30,Данные!$A$2:$W$1215,18,FALSE)</f>
        <v>3 года</v>
      </c>
      <c r="X30" s="265"/>
      <c r="Y30" s="113">
        <f>VLOOKUP($B30,Данные!$A$2:$X$1215,24,FALSE)</f>
        <v>6135</v>
      </c>
    </row>
    <row r="31" spans="1:25" ht="69.95" customHeight="1">
      <c r="A31" s="538"/>
      <c r="B31" s="18" t="s">
        <v>267</v>
      </c>
      <c r="C31" s="165">
        <f>VLOOKUP(B31,Данные!A:AB,28,FALSE)</f>
        <v>9018</v>
      </c>
      <c r="D31" s="533"/>
      <c r="E31" s="536"/>
      <c r="F31" s="256" t="str">
        <f>VLOOKUP($B31,Данные!$A$2:$W$1215,6,FALSE)</f>
        <v>Л (полуширокая)</v>
      </c>
      <c r="G31" s="256" t="str">
        <f>VLOOKUP($B31,Данные!$A$2:$W$1215,8,FALSE)</f>
        <v>Samsung LM281</v>
      </c>
      <c r="H31" s="256" t="str">
        <f>VLOOKUP($B31,Данные!$A$2:$W$1215,14,FALSE)</f>
        <v>Экструдированный алюминиевый профиль (анодированный), прозрачное минеральное стекло**</v>
      </c>
      <c r="I31" s="256" t="str">
        <f>VLOOKUP($B31,Данные!$A$2:$W$1215,4,FALSE)</f>
        <v>176-264В AС</v>
      </c>
      <c r="J31" s="256">
        <f>VLOOKUP($B31,Данные!$A$2:$W$1215,5,FALSE)</f>
        <v>0.95</v>
      </c>
      <c r="K31" s="256" t="str">
        <f>VLOOKUP($B31,Данные!$A$2:$W$1215,15,FALSE)</f>
        <v xml:space="preserve"> -60°...+50° С</v>
      </c>
      <c r="L31" s="256" t="str">
        <f>VLOOKUP($B31,Данные!$A$2:$W$1215,16,FALSE)</f>
        <v>100 000 ч.</v>
      </c>
      <c r="M31" s="256" t="str">
        <f>VLOOKUP($B31,Данные!A:AB,10,FALSE)</f>
        <v>325х245х150</v>
      </c>
      <c r="N31" s="307" t="str">
        <f>VLOOKUP($B31,Данные!A:AB,11,FALSE)</f>
        <v>350х180х180</v>
      </c>
      <c r="O31" s="307">
        <f>VLOOKUP($B31,Данные!A:AB,12,FALSE)</f>
        <v>2500</v>
      </c>
      <c r="P31" s="307">
        <f>VLOOKUP($B31,Данные!A:AB,13,FALSE)</f>
        <v>2700</v>
      </c>
      <c r="Q31" s="89">
        <f>VLOOKUP($B31,Данные!$A$2:$W$1215,9,FALSE)</f>
        <v>336</v>
      </c>
      <c r="R31" s="32">
        <f>VLOOKUP($B31,Данные!$A$2:$W$1215,2,FALSE)</f>
        <v>124</v>
      </c>
      <c r="S31" s="255">
        <f>VLOOKUP($B31,Данные!$A$2:$W$1215,3,FALSE)</f>
        <v>17360</v>
      </c>
      <c r="T31" s="96">
        <f t="shared" si="0"/>
        <v>140</v>
      </c>
      <c r="U31" s="86" t="str">
        <f>VLOOKUP($B31,Данные!$A$2:$W$1215,17,FALSE)</f>
        <v>4000К</v>
      </c>
      <c r="V31" s="86">
        <f>VLOOKUP($B31,Данные!$A$2:$W$1215,7,FALSE)</f>
        <v>67</v>
      </c>
      <c r="W31" s="99" t="str">
        <f>VLOOKUP($B31,Данные!$A$2:$W$1215,18,FALSE)</f>
        <v>3 года</v>
      </c>
      <c r="X31" s="265"/>
      <c r="Y31" s="113">
        <f>VLOOKUP($B31,Данные!$A$2:$X$1215,24,FALSE)</f>
        <v>7080</v>
      </c>
    </row>
    <row r="32" spans="1:25" ht="69.95" customHeight="1">
      <c r="A32" s="538"/>
      <c r="B32" s="18" t="s">
        <v>268</v>
      </c>
      <c r="C32" s="165">
        <f>VLOOKUP(B32,Данные!A:AB,28,FALSE)</f>
        <v>9023</v>
      </c>
      <c r="D32" s="533"/>
      <c r="E32" s="536"/>
      <c r="F32" s="256" t="str">
        <f>VLOOKUP($B32,Данные!$A$2:$W$1215,6,FALSE)</f>
        <v>Л (полуширокая)</v>
      </c>
      <c r="G32" s="256" t="str">
        <f>VLOOKUP($B32,Данные!$A$2:$W$1215,8,FALSE)</f>
        <v>Samsung LM281</v>
      </c>
      <c r="H32" s="256" t="str">
        <f>VLOOKUP($B32,Данные!$A$2:$W$1215,14,FALSE)</f>
        <v>Экструдированный алюминиевый профиль (анодированный), прозрачное минеральное стекло**</v>
      </c>
      <c r="I32" s="256" t="str">
        <f>VLOOKUP($B32,Данные!$A$2:$W$1215,4,FALSE)</f>
        <v>176-264В AС</v>
      </c>
      <c r="J32" s="256">
        <f>VLOOKUP($B32,Данные!$A$2:$W$1215,5,FALSE)</f>
        <v>0.95</v>
      </c>
      <c r="K32" s="256" t="str">
        <f>VLOOKUP($B32,Данные!$A$2:$W$1215,15,FALSE)</f>
        <v xml:space="preserve"> -60°...+50° С</v>
      </c>
      <c r="L32" s="256" t="str">
        <f>VLOOKUP($B32,Данные!$A$2:$W$1215,16,FALSE)</f>
        <v>100 000 ч.</v>
      </c>
      <c r="M32" s="256" t="str">
        <f>VLOOKUP($B32,Данные!A:AB,10,FALSE)</f>
        <v>465х245х150</v>
      </c>
      <c r="N32" s="307" t="str">
        <f>VLOOKUP($B32,Данные!A:AB,11,FALSE)</f>
        <v>500х180х180</v>
      </c>
      <c r="O32" s="307">
        <f>VLOOKUP($B32,Данные!A:AB,12,FALSE)</f>
        <v>3200</v>
      </c>
      <c r="P32" s="307">
        <f>VLOOKUP($B32,Данные!A:AB,13,FALSE)</f>
        <v>3500</v>
      </c>
      <c r="Q32" s="89">
        <f>VLOOKUP($B32,Данные!$A$2:$W$1215,9,FALSE)</f>
        <v>432</v>
      </c>
      <c r="R32" s="32">
        <f>VLOOKUP($B32,Данные!$A$2:$W$1215,2,FALSE)</f>
        <v>160</v>
      </c>
      <c r="S32" s="255">
        <f>VLOOKUP($B32,Данные!$A$2:$W$1215,3,FALSE)</f>
        <v>22400</v>
      </c>
      <c r="T32" s="96">
        <f t="shared" si="0"/>
        <v>140</v>
      </c>
      <c r="U32" s="86" t="str">
        <f>VLOOKUP($B32,Данные!$A$2:$W$1215,17,FALSE)</f>
        <v>4000К</v>
      </c>
      <c r="V32" s="86">
        <f>VLOOKUP($B32,Данные!$A$2:$W$1215,7,FALSE)</f>
        <v>67</v>
      </c>
      <c r="W32" s="99" t="str">
        <f>VLOOKUP($B32,Данные!$A$2:$W$1215,18,FALSE)</f>
        <v>3 года</v>
      </c>
      <c r="X32" s="265"/>
      <c r="Y32" s="113">
        <f>VLOOKUP($B32,Данные!$A$2:$X$1215,24,FALSE)</f>
        <v>10700</v>
      </c>
    </row>
    <row r="33" spans="1:25" ht="69.95" customHeight="1">
      <c r="A33" s="538"/>
      <c r="B33" s="18" t="s">
        <v>269</v>
      </c>
      <c r="C33" s="165">
        <f>VLOOKUP(B33,Данные!A:AB,28,FALSE)</f>
        <v>9034</v>
      </c>
      <c r="D33" s="533"/>
      <c r="E33" s="536" t="s">
        <v>353</v>
      </c>
      <c r="F33" s="256" t="str">
        <f>VLOOKUP($B33,Данные!$A$2:$W$1215,6,FALSE)</f>
        <v>Л (полуширокая)</v>
      </c>
      <c r="G33" s="256" t="str">
        <f>VLOOKUP($B33,Данные!$A$2:$W$1215,8,FALSE)</f>
        <v>Samsung LM281</v>
      </c>
      <c r="H33" s="256" t="str">
        <f>VLOOKUP($B33,Данные!$A$2:$W$1215,14,FALSE)</f>
        <v>Экструдированный алюминиевый профиль (анодированный), прозрачное минеральное стекло**</v>
      </c>
      <c r="I33" s="256" t="str">
        <f>VLOOKUP($B33,Данные!$A$2:$W$1215,4,FALSE)</f>
        <v>176-264В AС</v>
      </c>
      <c r="J33" s="256">
        <f>VLOOKUP($B33,Данные!$A$2:$W$1215,5,FALSE)</f>
        <v>0.95</v>
      </c>
      <c r="K33" s="256" t="str">
        <f>VLOOKUP($B33,Данные!$A$2:$W$1215,15,FALSE)</f>
        <v xml:space="preserve"> -60°...+50° С</v>
      </c>
      <c r="L33" s="256" t="str">
        <f>VLOOKUP($B33,Данные!$A$2:$W$1215,16,FALSE)</f>
        <v>100 000 ч.</v>
      </c>
      <c r="M33" s="256" t="str">
        <f>VLOOKUP($B33,Данные!A:AB,10,FALSE)</f>
        <v>525х245х150</v>
      </c>
      <c r="N33" s="307" t="str">
        <f>VLOOKUP($B33,Данные!A:AB,11,FALSE)</f>
        <v>560х180х180</v>
      </c>
      <c r="O33" s="307">
        <f>VLOOKUP($B33,Данные!A:AB,12,FALSE)</f>
        <v>3500</v>
      </c>
      <c r="P33" s="307">
        <f>VLOOKUP($B33,Данные!A:AB,13,FALSE)</f>
        <v>3900</v>
      </c>
      <c r="Q33" s="89">
        <f>VLOOKUP($B33,Данные!$A$2:$W$1215,9,FALSE)</f>
        <v>528</v>
      </c>
      <c r="R33" s="32">
        <f>VLOOKUP($B33,Данные!$A$2:$W$1215,2,FALSE)</f>
        <v>192</v>
      </c>
      <c r="S33" s="255">
        <f>VLOOKUP($B33,Данные!$A$2:$W$1215,3,FALSE)</f>
        <v>26880</v>
      </c>
      <c r="T33" s="96">
        <f t="shared" si="0"/>
        <v>140</v>
      </c>
      <c r="U33" s="86" t="str">
        <f>VLOOKUP($B33,Данные!$A$2:$W$1215,17,FALSE)</f>
        <v>4000К</v>
      </c>
      <c r="V33" s="86">
        <f>VLOOKUP($B33,Данные!$A$2:$W$1215,7,FALSE)</f>
        <v>67</v>
      </c>
      <c r="W33" s="99" t="str">
        <f>VLOOKUP($B33,Данные!$A$2:$W$1215,18,FALSE)</f>
        <v>3 года</v>
      </c>
      <c r="X33" s="265"/>
      <c r="Y33" s="113">
        <f>VLOOKUP($B33,Данные!$A$2:$X$1215,24,FALSE)</f>
        <v>11325</v>
      </c>
    </row>
    <row r="34" spans="1:25" ht="69.95" customHeight="1" thickBot="1">
      <c r="A34" s="538"/>
      <c r="B34" s="15" t="s">
        <v>270</v>
      </c>
      <c r="C34" s="166">
        <f>VLOOKUP(B34,Данные!A:AB,28,FALSE)</f>
        <v>9039</v>
      </c>
      <c r="D34" s="534"/>
      <c r="E34" s="537" t="s">
        <v>354</v>
      </c>
      <c r="F34" s="260" t="str">
        <f>VLOOKUP($B34,Данные!$A$2:$W$1215,6,FALSE)</f>
        <v>Л (полуширокая)</v>
      </c>
      <c r="G34" s="260" t="str">
        <f>VLOOKUP($B34,Данные!$A$2:$W$1215,8,FALSE)</f>
        <v>Samsung LM281</v>
      </c>
      <c r="H34" s="260" t="str">
        <f>VLOOKUP($B34,Данные!$A$2:$W$1215,14,FALSE)</f>
        <v>Экструдированный алюминиевый профиль (анодированный), прозрачное минеральное стекло**</v>
      </c>
      <c r="I34" s="260" t="str">
        <f>VLOOKUP($B34,Данные!$A$2:$W$1215,4,FALSE)</f>
        <v>176-264В AС</v>
      </c>
      <c r="J34" s="260">
        <f>VLOOKUP($B34,Данные!$A$2:$W$1215,5,FALSE)</f>
        <v>0.95</v>
      </c>
      <c r="K34" s="260" t="str">
        <f>VLOOKUP($B34,Данные!$A$2:$W$1215,15,FALSE)</f>
        <v xml:space="preserve"> -60°...+50° С</v>
      </c>
      <c r="L34" s="260" t="str">
        <f>VLOOKUP($B34,Данные!$A$2:$W$1215,16,FALSE)</f>
        <v>100 000 ч.</v>
      </c>
      <c r="M34" s="260" t="str">
        <f>VLOOKUP($B34,Данные!A:AB,10,FALSE)</f>
        <v>625х245х150</v>
      </c>
      <c r="N34" s="308" t="str">
        <f>VLOOKUP($B34,Данные!A:AB,11,FALSE)</f>
        <v>650х180х180</v>
      </c>
      <c r="O34" s="308">
        <f>VLOOKUP($B34,Данные!A:AB,12,FALSE)</f>
        <v>4600</v>
      </c>
      <c r="P34" s="308">
        <f>VLOOKUP($B34,Данные!A:AB,13,FALSE)</f>
        <v>4900</v>
      </c>
      <c r="Q34" s="90">
        <f>VLOOKUP($B34,Данные!$A$2:$W$1215,9,FALSE)</f>
        <v>672</v>
      </c>
      <c r="R34" s="69">
        <f>VLOOKUP($B34,Данные!$A$2:$W$1215,2,FALSE)</f>
        <v>248</v>
      </c>
      <c r="S34" s="258">
        <f>VLOOKUP($B34,Данные!$A$2:$W$1215,3,FALSE)</f>
        <v>34720</v>
      </c>
      <c r="T34" s="97">
        <f t="shared" si="0"/>
        <v>140</v>
      </c>
      <c r="U34" s="87" t="str">
        <f>VLOOKUP($B34,Данные!$A$2:$W$1215,17,FALSE)</f>
        <v>4000К</v>
      </c>
      <c r="V34" s="87">
        <f>VLOOKUP($B34,Данные!$A$2:$W$1215,7,FALSE)</f>
        <v>67</v>
      </c>
      <c r="W34" s="100" t="str">
        <f>VLOOKUP($B34,Данные!$A$2:$W$1215,18,FALSE)</f>
        <v>3 года</v>
      </c>
      <c r="X34" s="264"/>
      <c r="Y34" s="114">
        <f>VLOOKUP($B34,Данные!$A$2:$X$1215,24,FALSE)</f>
        <v>13685</v>
      </c>
    </row>
    <row r="35" spans="1:25" ht="69.95" customHeight="1">
      <c r="A35" s="529"/>
      <c r="B35" s="17" t="s">
        <v>271</v>
      </c>
      <c r="C35" s="164">
        <f>VLOOKUP(B35,Данные!A:AB,28,FALSE)</f>
        <v>9005</v>
      </c>
      <c r="D35" s="532" t="s">
        <v>311</v>
      </c>
      <c r="E35" s="535" t="str">
        <f>CONCATENATE(CONCATENATE($F$4,": ",$F35,CHAR(10),$H$4,": ",$H35,CHAR(10),$I$4,": ",$I35,CHAR(10),$J$4,": ",$J35,CHAR(10),$K$4,": ",$K35,CHAR(10),$L$4,": ",$L35,CHAR(10)),"*Цветовая темп.:
 4000К;"," 
 **Рассеиватель: 
 - силикатное стекло.")</f>
        <v>КСС: Л (полуширокая)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*Цветовая темп.:
 4000К; 
 **Рассеиватель: 
 - силикатное стекло.</v>
      </c>
      <c r="F35" s="259" t="str">
        <f>VLOOKUP($B35,Данные!$A$2:$W$1215,6,FALSE)</f>
        <v>Л (полуширокая)</v>
      </c>
      <c r="G35" s="259" t="str">
        <f>VLOOKUP($B35,Данные!$A$2:$W$1215,8,FALSE)</f>
        <v>Samsung LM281</v>
      </c>
      <c r="H35" s="259" t="str">
        <f>VLOOKUP($B35,Данные!$A$2:$W$1215,14,FALSE)</f>
        <v>Экструдированный алюминиевый профиль (анодированный), прозрачное минеральное стекло**</v>
      </c>
      <c r="I35" s="259" t="str">
        <f>VLOOKUP($B35,Данные!$A$2:$W$1215,4,FALSE)</f>
        <v>176-264В AС</v>
      </c>
      <c r="J35" s="259">
        <f>VLOOKUP($B35,Данные!$A$2:$W$1215,5,FALSE)</f>
        <v>0.95</v>
      </c>
      <c r="K35" s="259" t="str">
        <f>VLOOKUP($B35,Данные!$A$2:$W$1215,15,FALSE)</f>
        <v xml:space="preserve"> -60°...+50° С</v>
      </c>
      <c r="L35" s="259" t="str">
        <f>VLOOKUP($B35,Данные!$A$2:$W$1215,16,FALSE)</f>
        <v>100 000 ч.</v>
      </c>
      <c r="M35" s="259" t="str">
        <f>VLOOKUP($B35,Данные!A:AB,10,FALSE)</f>
        <v>225х220х110</v>
      </c>
      <c r="N35" s="22" t="str">
        <f>VLOOKUP($B35,Данные!A:AB,11,FALSE)</f>
        <v>250x180x180</v>
      </c>
      <c r="O35" s="22">
        <f>VLOOKUP($B35,Данные!A:AB,12,FALSE)</f>
        <v>1850</v>
      </c>
      <c r="P35" s="22">
        <f>VLOOKUP($B35,Данные!A:AB,13,FALSE)</f>
        <v>1950</v>
      </c>
      <c r="Q35" s="88">
        <f>VLOOKUP($B35,Данные!$A$2:$W$1215,9,FALSE)</f>
        <v>168</v>
      </c>
      <c r="R35" s="31">
        <f>VLOOKUP($B35,Данные!$A$2:$W$1215,2,FALSE)</f>
        <v>64</v>
      </c>
      <c r="S35" s="257">
        <f>VLOOKUP($B35,Данные!$A$2:$W$1215,3,FALSE)</f>
        <v>8960</v>
      </c>
      <c r="T35" s="95">
        <f t="shared" si="0"/>
        <v>140</v>
      </c>
      <c r="U35" s="85" t="str">
        <f>VLOOKUP($B35,Данные!$A$2:$W$1215,17,FALSE)</f>
        <v>4000К</v>
      </c>
      <c r="V35" s="85">
        <f>VLOOKUP($B35,Данные!$A$2:$W$1215,7,FALSE)</f>
        <v>67</v>
      </c>
      <c r="W35" s="98" t="str">
        <f>VLOOKUP($B35,Данные!$A$2:$W$1215,18,FALSE)</f>
        <v>3 года</v>
      </c>
      <c r="X35" s="263"/>
      <c r="Y35" s="112">
        <f>VLOOKUP($B35,Данные!$A$2:$X$1215,24,FALSE)</f>
        <v>5505</v>
      </c>
    </row>
    <row r="36" spans="1:25" ht="69.95" customHeight="1">
      <c r="A36" s="530"/>
      <c r="B36" s="18" t="s">
        <v>272</v>
      </c>
      <c r="C36" s="165">
        <f>VLOOKUP(B36,Данные!A:AB,28,FALSE)</f>
        <v>9011</v>
      </c>
      <c r="D36" s="533"/>
      <c r="E36" s="536"/>
      <c r="F36" s="256" t="str">
        <f>VLOOKUP($B36,Данные!$A$2:$W$1215,6,FALSE)</f>
        <v>Л (полуширокая)</v>
      </c>
      <c r="G36" s="256" t="str">
        <f>VLOOKUP($B36,Данные!$A$2:$W$1215,8,FALSE)</f>
        <v>Samsung LM281</v>
      </c>
      <c r="H36" s="256" t="str">
        <f>VLOOKUP($B36,Данные!$A$2:$W$1215,14,FALSE)</f>
        <v>Экструдированный алюминиевый профиль (анодированный), прозрачное минеральное стекло**</v>
      </c>
      <c r="I36" s="256" t="str">
        <f>VLOOKUP($B36,Данные!$A$2:$W$1215,4,FALSE)</f>
        <v>176-264В AС</v>
      </c>
      <c r="J36" s="256">
        <f>VLOOKUP($B36,Данные!$A$2:$W$1215,5,FALSE)</f>
        <v>0.95</v>
      </c>
      <c r="K36" s="256" t="str">
        <f>VLOOKUP($B36,Данные!$A$2:$W$1215,15,FALSE)</f>
        <v xml:space="preserve"> -60°...+50° С</v>
      </c>
      <c r="L36" s="256" t="str">
        <f>VLOOKUP($B36,Данные!$A$2:$W$1215,16,FALSE)</f>
        <v>100 000 ч.</v>
      </c>
      <c r="M36" s="256" t="str">
        <f>VLOOKUP($B36,Данные!A:AB,10,FALSE)</f>
        <v>275х220х110</v>
      </c>
      <c r="N36" s="307" t="str">
        <f>VLOOKUP($B36,Данные!A:AB,11,FALSE)</f>
        <v>300x180x180</v>
      </c>
      <c r="O36" s="307">
        <f>VLOOKUP($B36,Данные!A:AB,12,FALSE)</f>
        <v>2150</v>
      </c>
      <c r="P36" s="307">
        <f>VLOOKUP($B36,Данные!A:AB,13,FALSE)</f>
        <v>2350</v>
      </c>
      <c r="Q36" s="89">
        <f>VLOOKUP($B36,Данные!$A$2:$W$1215,9,FALSE)</f>
        <v>264</v>
      </c>
      <c r="R36" s="32">
        <f>VLOOKUP($B36,Данные!$A$2:$W$1215,2,FALSE)</f>
        <v>96</v>
      </c>
      <c r="S36" s="255">
        <f>VLOOKUP($B36,Данные!$A$2:$W$1215,3,FALSE)</f>
        <v>13440</v>
      </c>
      <c r="T36" s="96">
        <f t="shared" si="0"/>
        <v>140</v>
      </c>
      <c r="U36" s="86" t="str">
        <f>VLOOKUP($B36,Данные!$A$2:$W$1215,17,FALSE)</f>
        <v>4000К</v>
      </c>
      <c r="V36" s="86">
        <f>VLOOKUP($B36,Данные!$A$2:$W$1215,7,FALSE)</f>
        <v>67</v>
      </c>
      <c r="W36" s="99" t="str">
        <f>VLOOKUP($B36,Данные!$A$2:$W$1215,18,FALSE)</f>
        <v>3 года</v>
      </c>
      <c r="X36" s="265"/>
      <c r="Y36" s="113">
        <f>VLOOKUP($B36,Данные!$A$2:$X$1215,24,FALSE)</f>
        <v>6135</v>
      </c>
    </row>
    <row r="37" spans="1:25" ht="69.95" customHeight="1">
      <c r="A37" s="530"/>
      <c r="B37" s="18" t="s">
        <v>273</v>
      </c>
      <c r="C37" s="165">
        <f>VLOOKUP(B37,Данные!A:AB,28,FALSE)</f>
        <v>9017</v>
      </c>
      <c r="D37" s="533"/>
      <c r="E37" s="536"/>
      <c r="F37" s="256" t="str">
        <f>VLOOKUP($B37,Данные!$A$2:$W$1215,6,FALSE)</f>
        <v>Л (полуширокая)</v>
      </c>
      <c r="G37" s="256" t="str">
        <f>VLOOKUP($B37,Данные!$A$2:$W$1215,8,FALSE)</f>
        <v>Samsung LM281</v>
      </c>
      <c r="H37" s="256" t="str">
        <f>VLOOKUP($B37,Данные!$A$2:$W$1215,14,FALSE)</f>
        <v>Экструдированный алюминиевый профиль (анодированный), прозрачное минеральное стекло**</v>
      </c>
      <c r="I37" s="256" t="str">
        <f>VLOOKUP($B37,Данные!$A$2:$W$1215,4,FALSE)</f>
        <v>176-264В AС</v>
      </c>
      <c r="J37" s="256">
        <f>VLOOKUP($B37,Данные!$A$2:$W$1215,5,FALSE)</f>
        <v>0.95</v>
      </c>
      <c r="K37" s="256" t="str">
        <f>VLOOKUP($B37,Данные!$A$2:$W$1215,15,FALSE)</f>
        <v xml:space="preserve"> -60°...+50° С</v>
      </c>
      <c r="L37" s="256" t="str">
        <f>VLOOKUP($B37,Данные!$A$2:$W$1215,16,FALSE)</f>
        <v>100 000 ч.</v>
      </c>
      <c r="M37" s="256" t="str">
        <f>VLOOKUP($B37,Данные!A:AB,10,FALSE)</f>
        <v>325х220х110</v>
      </c>
      <c r="N37" s="307" t="str">
        <f>VLOOKUP($B37,Данные!A:AB,11,FALSE)</f>
        <v>350x180x180</v>
      </c>
      <c r="O37" s="307">
        <f>VLOOKUP($B37,Данные!A:AB,12,FALSE)</f>
        <v>2400</v>
      </c>
      <c r="P37" s="307">
        <f>VLOOKUP($B37,Данные!A:AB,13,FALSE)</f>
        <v>2600</v>
      </c>
      <c r="Q37" s="89">
        <f>VLOOKUP($B37,Данные!$A$2:$W$1215,9,FALSE)</f>
        <v>336</v>
      </c>
      <c r="R37" s="32">
        <f>VLOOKUP($B37,Данные!$A$2:$W$1215,2,FALSE)</f>
        <v>124</v>
      </c>
      <c r="S37" s="255">
        <f>VLOOKUP($B37,Данные!$A$2:$W$1215,3,FALSE)</f>
        <v>17360</v>
      </c>
      <c r="T37" s="96">
        <f t="shared" si="0"/>
        <v>140</v>
      </c>
      <c r="U37" s="86" t="str">
        <f>VLOOKUP($B37,Данные!$A$2:$W$1215,17,FALSE)</f>
        <v>4000К</v>
      </c>
      <c r="V37" s="86">
        <f>VLOOKUP($B37,Данные!$A$2:$W$1215,7,FALSE)</f>
        <v>67</v>
      </c>
      <c r="W37" s="99" t="str">
        <f>VLOOKUP($B37,Данные!$A$2:$W$1215,18,FALSE)</f>
        <v>3 года</v>
      </c>
      <c r="X37" s="265"/>
      <c r="Y37" s="113">
        <f>VLOOKUP($B37,Данные!$A$2:$X$1215,24,FALSE)</f>
        <v>7080</v>
      </c>
    </row>
    <row r="38" spans="1:25" ht="69.95" customHeight="1">
      <c r="A38" s="530"/>
      <c r="B38" s="18" t="s">
        <v>274</v>
      </c>
      <c r="C38" s="165">
        <f>VLOOKUP(B38,Данные!A:AB,28,FALSE)</f>
        <v>9024</v>
      </c>
      <c r="D38" s="533"/>
      <c r="E38" s="536"/>
      <c r="F38" s="256" t="str">
        <f>VLOOKUP($B38,Данные!$A$2:$W$1215,6,FALSE)</f>
        <v>Л (полуширокая)</v>
      </c>
      <c r="G38" s="256" t="str">
        <f>VLOOKUP($B38,Данные!$A$2:$W$1215,8,FALSE)</f>
        <v>Samsung LM281</v>
      </c>
      <c r="H38" s="256" t="str">
        <f>VLOOKUP($B38,Данные!$A$2:$W$1215,14,FALSE)</f>
        <v>Экструдированный алюминиевый профиль (анодированный), прозрачное минеральное стекло**</v>
      </c>
      <c r="I38" s="256" t="str">
        <f>VLOOKUP($B38,Данные!$A$2:$W$1215,4,FALSE)</f>
        <v>176-264В AС</v>
      </c>
      <c r="J38" s="256">
        <f>VLOOKUP($B38,Данные!$A$2:$W$1215,5,FALSE)</f>
        <v>0.95</v>
      </c>
      <c r="K38" s="256" t="str">
        <f>VLOOKUP($B38,Данные!$A$2:$W$1215,15,FALSE)</f>
        <v xml:space="preserve"> -60°...+50° С</v>
      </c>
      <c r="L38" s="256" t="str">
        <f>VLOOKUP($B38,Данные!$A$2:$W$1215,16,FALSE)</f>
        <v>100 000 ч.</v>
      </c>
      <c r="M38" s="256" t="str">
        <f>VLOOKUP($B38,Данные!A:AB,10,FALSE)</f>
        <v>465х220х110</v>
      </c>
      <c r="N38" s="307" t="str">
        <f>VLOOKUP($B38,Данные!A:AB,11,FALSE)</f>
        <v>500х180х180</v>
      </c>
      <c r="O38" s="307">
        <f>VLOOKUP($B38,Данные!A:AB,12,FALSE)</f>
        <v>3100</v>
      </c>
      <c r="P38" s="307">
        <f>VLOOKUP($B38,Данные!A:AB,13,FALSE)</f>
        <v>3400</v>
      </c>
      <c r="Q38" s="89">
        <f>VLOOKUP($B38,Данные!$A$2:$W$1215,9,FALSE)</f>
        <v>432</v>
      </c>
      <c r="R38" s="32">
        <f>VLOOKUP($B38,Данные!$A$2:$W$1215,2,FALSE)</f>
        <v>160</v>
      </c>
      <c r="S38" s="255">
        <f>VLOOKUP($B38,Данные!$A$2:$W$1215,3,FALSE)</f>
        <v>22400</v>
      </c>
      <c r="T38" s="96">
        <f t="shared" si="0"/>
        <v>140</v>
      </c>
      <c r="U38" s="86" t="str">
        <f>VLOOKUP($B38,Данные!$A$2:$W$1215,17,FALSE)</f>
        <v>4000К</v>
      </c>
      <c r="V38" s="86">
        <f>VLOOKUP($B38,Данные!$A$2:$W$1215,7,FALSE)</f>
        <v>67</v>
      </c>
      <c r="W38" s="99" t="str">
        <f>VLOOKUP($B38,Данные!$A$2:$W$1215,18,FALSE)</f>
        <v>3 года</v>
      </c>
      <c r="X38" s="265"/>
      <c r="Y38" s="113">
        <f>VLOOKUP($B38,Данные!$A$2:$X$1215,24,FALSE)</f>
        <v>10700</v>
      </c>
    </row>
    <row r="39" spans="1:25" ht="69.95" customHeight="1">
      <c r="A39" s="530"/>
      <c r="B39" s="18" t="s">
        <v>275</v>
      </c>
      <c r="C39" s="165">
        <f>VLOOKUP(B39,Данные!A:AB,28,FALSE)</f>
        <v>9033</v>
      </c>
      <c r="D39" s="533"/>
      <c r="E39" s="536"/>
      <c r="F39" s="256" t="str">
        <f>VLOOKUP($B39,Данные!$A$2:$W$1215,6,FALSE)</f>
        <v>Л (полуширокая)</v>
      </c>
      <c r="G39" s="256" t="str">
        <f>VLOOKUP($B39,Данные!$A$2:$W$1215,8,FALSE)</f>
        <v>Samsung LM281</v>
      </c>
      <c r="H39" s="256" t="str">
        <f>VLOOKUP($B39,Данные!$A$2:$W$1215,14,FALSE)</f>
        <v>Экструдированный алюминиевый профиль (анодированный), прозрачное минеральное стекло**</v>
      </c>
      <c r="I39" s="256" t="str">
        <f>VLOOKUP($B39,Данные!$A$2:$W$1215,4,FALSE)</f>
        <v>176-264В AС</v>
      </c>
      <c r="J39" s="256">
        <f>VLOOKUP($B39,Данные!$A$2:$W$1215,5,FALSE)</f>
        <v>0.95</v>
      </c>
      <c r="K39" s="256" t="str">
        <f>VLOOKUP($B39,Данные!$A$2:$W$1215,15,FALSE)</f>
        <v xml:space="preserve"> -60°...+50° С</v>
      </c>
      <c r="L39" s="256" t="str">
        <f>VLOOKUP($B39,Данные!$A$2:$W$1215,16,FALSE)</f>
        <v>100 000 ч.</v>
      </c>
      <c r="M39" s="256" t="str">
        <f>VLOOKUP($B39,Данные!A:AB,10,FALSE)</f>
        <v>525х220х110</v>
      </c>
      <c r="N39" s="307" t="str">
        <f>VLOOKUP($B39,Данные!A:AB,11,FALSE)</f>
        <v>560x180x180</v>
      </c>
      <c r="O39" s="307">
        <f>VLOOKUP($B39,Данные!A:AB,12,FALSE)</f>
        <v>3500</v>
      </c>
      <c r="P39" s="307">
        <f>VLOOKUP($B39,Данные!A:AB,13,FALSE)</f>
        <v>3900</v>
      </c>
      <c r="Q39" s="89">
        <f>VLOOKUP($B39,Данные!$A$2:$W$1215,9,FALSE)</f>
        <v>528</v>
      </c>
      <c r="R39" s="32">
        <f>VLOOKUP($B39,Данные!$A$2:$W$1215,2,FALSE)</f>
        <v>192</v>
      </c>
      <c r="S39" s="255">
        <f>VLOOKUP($B39,Данные!$A$2:$W$1215,3,FALSE)</f>
        <v>26880</v>
      </c>
      <c r="T39" s="96">
        <f t="shared" si="0"/>
        <v>140</v>
      </c>
      <c r="U39" s="86" t="str">
        <f>VLOOKUP($B39,Данные!$A$2:$W$1215,17,FALSE)</f>
        <v>4000К</v>
      </c>
      <c r="V39" s="86">
        <f>VLOOKUP($B39,Данные!$A$2:$W$1215,7,FALSE)</f>
        <v>67</v>
      </c>
      <c r="W39" s="99" t="str">
        <f>VLOOKUP($B39,Данные!$A$2:$W$1215,18,FALSE)</f>
        <v>3 года</v>
      </c>
      <c r="X39" s="265"/>
      <c r="Y39" s="113">
        <f>VLOOKUP($B39,Данные!$A$2:$X$1215,24,FALSE)</f>
        <v>11325</v>
      </c>
    </row>
    <row r="40" spans="1:25" ht="69.95" customHeight="1" thickBot="1">
      <c r="A40" s="531"/>
      <c r="B40" s="15" t="s">
        <v>276</v>
      </c>
      <c r="C40" s="166">
        <f>VLOOKUP(B40,Данные!A:AB,28,FALSE)</f>
        <v>9040</v>
      </c>
      <c r="D40" s="534"/>
      <c r="E40" s="537"/>
      <c r="F40" s="260" t="str">
        <f>VLOOKUP($B40,Данные!$A$2:$W$1215,6,FALSE)</f>
        <v>Л (полуширокая)</v>
      </c>
      <c r="G40" s="260" t="str">
        <f>VLOOKUP($B40,Данные!$A$2:$W$1215,8,FALSE)</f>
        <v>Samsung LM281</v>
      </c>
      <c r="H40" s="260" t="str">
        <f>VLOOKUP($B40,Данные!$A$2:$W$1215,14,FALSE)</f>
        <v>Экструдированный алюминиевый профиль (анодированный), прозрачное минеральное стекло**</v>
      </c>
      <c r="I40" s="260" t="str">
        <f>VLOOKUP($B40,Данные!$A$2:$W$1215,4,FALSE)</f>
        <v>176-264В AС</v>
      </c>
      <c r="J40" s="260">
        <f>VLOOKUP($B40,Данные!$A$2:$W$1215,5,FALSE)</f>
        <v>0.95</v>
      </c>
      <c r="K40" s="260" t="str">
        <f>VLOOKUP($B40,Данные!$A$2:$W$1215,15,FALSE)</f>
        <v xml:space="preserve"> -60°...+50° С</v>
      </c>
      <c r="L40" s="260" t="str">
        <f>VLOOKUP($B40,Данные!$A$2:$W$1215,16,FALSE)</f>
        <v>100 000 ч.</v>
      </c>
      <c r="M40" s="260" t="str">
        <f>VLOOKUP($B40,Данные!A:AB,10,FALSE)</f>
        <v>625х220х110</v>
      </c>
      <c r="N40" s="308" t="str">
        <f>VLOOKUP($B40,Данные!A:AB,11,FALSE)</f>
        <v>650х180х180</v>
      </c>
      <c r="O40" s="308">
        <f>VLOOKUP($B40,Данные!A:AB,12,FALSE)</f>
        <v>4700</v>
      </c>
      <c r="P40" s="308">
        <f>VLOOKUP($B40,Данные!A:AB,13,FALSE)</f>
        <v>5000</v>
      </c>
      <c r="Q40" s="90">
        <f>VLOOKUP($B40,Данные!$A$2:$W$1215,9,FALSE)</f>
        <v>672</v>
      </c>
      <c r="R40" s="69">
        <f>VLOOKUP($B40,Данные!$A$2:$W$1215,2,FALSE)</f>
        <v>248</v>
      </c>
      <c r="S40" s="258">
        <f>VLOOKUP($B40,Данные!$A$2:$W$1215,3,FALSE)</f>
        <v>34720</v>
      </c>
      <c r="T40" s="97">
        <f t="shared" si="0"/>
        <v>140</v>
      </c>
      <c r="U40" s="87" t="str">
        <f>VLOOKUP($B40,Данные!$A$2:$W$1215,17,FALSE)</f>
        <v>4000К</v>
      </c>
      <c r="V40" s="87">
        <f>VLOOKUP($B40,Данные!$A$2:$W$1215,7,FALSE)</f>
        <v>67</v>
      </c>
      <c r="W40" s="100" t="str">
        <f>VLOOKUP($B40,Данные!$A$2:$W$1215,18,FALSE)</f>
        <v>3 года</v>
      </c>
      <c r="X40" s="264"/>
      <c r="Y40" s="114">
        <f>VLOOKUP($B40,Данные!$A$2:$X$1215,24,FALSE)</f>
        <v>13685</v>
      </c>
    </row>
    <row r="41" spans="1:25" ht="69.95" customHeight="1">
      <c r="A41" s="542"/>
      <c r="B41" s="17" t="s">
        <v>277</v>
      </c>
      <c r="C41" s="164">
        <f>VLOOKUP(B41,Данные!A:AB,28,FALSE)</f>
        <v>9053</v>
      </c>
      <c r="D41" s="532" t="s">
        <v>311</v>
      </c>
      <c r="E41" s="535" t="str">
        <f>CONCATENATE(CONCATENATE($F$4,": ",$F41,CHAR(10),$H$4,": ",$H41,CHAR(10),$I$4,": ",$I41,CHAR(10),$J$4,": ",$J41,CHAR(10),$K$4,": ",$K41,CHAR(10),$L$4,": ",$L41,CHAR(10)),"*Цветовая темп.:
 4000К;"," 
 **Рассеиватель: 
 - силикатное стекло.")</f>
        <v>КСС: Д (косинусная)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100 000 ч
*Цветовая темп.:
 4000К; 
 **Рассеиватель: 
 - силикатное стекло.</v>
      </c>
      <c r="F41" s="259" t="str">
        <f>VLOOKUP($B41,Данные!$A$2:$W$1215,6,FALSE)</f>
        <v>Д (косинусная)</v>
      </c>
      <c r="G41" s="259" t="str">
        <f>VLOOKUP($B41,Данные!$A$2:$W$1215,8,FALSE)</f>
        <v>Samsung LM281</v>
      </c>
      <c r="H41" s="259" t="str">
        <f>VLOOKUP($B41,Данные!$A$2:$W$1215,14,FALSE)</f>
        <v>Экструдированный алюминиевый профиль (анодированный), прозрачное минеральное стекло**</v>
      </c>
      <c r="I41" s="259" t="str">
        <f>VLOOKUP($B41,Данные!$A$2:$W$1215,4,FALSE)</f>
        <v>176-264В AС</v>
      </c>
      <c r="J41" s="259">
        <f>VLOOKUP($B41,Данные!$A$2:$W$1215,5,FALSE)</f>
        <v>0.95</v>
      </c>
      <c r="K41" s="259" t="str">
        <f>VLOOKUP($B41,Данные!$A$2:$W$1215,15,FALSE)</f>
        <v xml:space="preserve"> -60°...+50° С</v>
      </c>
      <c r="L41" s="259" t="str">
        <f>VLOOKUP($B41,Данные!$A$2:$W$1215,16,FALSE)</f>
        <v>100 000 ч</v>
      </c>
      <c r="M41" s="259" t="str">
        <f>VLOOKUP($B41,Данные!A:AB,10,FALSE)</f>
        <v>225х320х135</v>
      </c>
      <c r="N41" s="22" t="str">
        <f>VLOOKUP($B41,Данные!A:AB,11,FALSE)</f>
        <v>250x350x140</v>
      </c>
      <c r="O41" s="22">
        <f>VLOOKUP($B41,Данные!A:AB,12,FALSE)</f>
        <v>2600</v>
      </c>
      <c r="P41" s="22">
        <f>VLOOKUP($B41,Данные!A:AB,13,FALSE)</f>
        <v>2800</v>
      </c>
      <c r="Q41" s="88">
        <f>VLOOKUP($B41,Данные!$A$2:$W$1215,9,FALSE)</f>
        <v>252</v>
      </c>
      <c r="R41" s="31">
        <f>VLOOKUP($B41,Данные!$A$2:$W$1215,2,FALSE)</f>
        <v>96</v>
      </c>
      <c r="S41" s="257">
        <f>VLOOKUP($B41,Данные!$A$2:$W$1215,3,FALSE)</f>
        <v>13440</v>
      </c>
      <c r="T41" s="95">
        <f t="shared" si="0"/>
        <v>140</v>
      </c>
      <c r="U41" s="85" t="str">
        <f>VLOOKUP($B41,Данные!$A$2:$W$1215,17,FALSE)</f>
        <v>4000К</v>
      </c>
      <c r="V41" s="85">
        <f>VLOOKUP($B41,Данные!$A$2:$W$1215,7,FALSE)</f>
        <v>67</v>
      </c>
      <c r="W41" s="98" t="str">
        <f>VLOOKUP($B41,Данные!$A$2:$W$1215,18,FALSE)</f>
        <v>3 года</v>
      </c>
      <c r="X41" s="263"/>
      <c r="Y41" s="112">
        <f>VLOOKUP($B41,Данные!$A$2:$X$1215,24,FALSE)</f>
        <v>8260</v>
      </c>
    </row>
    <row r="42" spans="1:25" ht="69.95" customHeight="1">
      <c r="A42" s="542"/>
      <c r="B42" s="18" t="s">
        <v>278</v>
      </c>
      <c r="C42" s="165">
        <f>VLOOKUP(B42,Данные!A:AB,28,FALSE)</f>
        <v>9054</v>
      </c>
      <c r="D42" s="533"/>
      <c r="E42" s="536"/>
      <c r="F42" s="256" t="str">
        <f>VLOOKUP($B42,Данные!$A$2:$W$1215,6,FALSE)</f>
        <v>Д (косинусная)</v>
      </c>
      <c r="G42" s="256" t="str">
        <f>VLOOKUP($B42,Данные!$A$2:$W$1215,8,FALSE)</f>
        <v>Samsung LM281</v>
      </c>
      <c r="H42" s="256" t="str">
        <f>VLOOKUP($B42,Данные!$A$2:$W$1215,14,FALSE)</f>
        <v>Экструдированный алюминиевый профиль (анодированный), прозрачное минеральное стекло**</v>
      </c>
      <c r="I42" s="256" t="str">
        <f>VLOOKUP($B42,Данные!$A$2:$W$1215,4,FALSE)</f>
        <v>176-264В AС</v>
      </c>
      <c r="J42" s="256">
        <f>VLOOKUP($B42,Данные!$A$2:$W$1215,5,FALSE)</f>
        <v>0.95</v>
      </c>
      <c r="K42" s="256" t="str">
        <f>VLOOKUP($B42,Данные!$A$2:$W$1215,15,FALSE)</f>
        <v xml:space="preserve"> -60°...+50° С</v>
      </c>
      <c r="L42" s="256" t="str">
        <f>VLOOKUP($B42,Данные!$A$2:$W$1215,16,FALSE)</f>
        <v>100 000 ч</v>
      </c>
      <c r="M42" s="256" t="str">
        <f>VLOOKUP($B42,Данные!A:AB,10,FALSE)</f>
        <v>275х320х135</v>
      </c>
      <c r="N42" s="307" t="str">
        <f>VLOOKUP($B42,Данные!A:AB,11,FALSE)</f>
        <v>300x350x110</v>
      </c>
      <c r="O42" s="307">
        <f>VLOOKUP($B42,Данные!A:AB,12,FALSE)</f>
        <v>3200</v>
      </c>
      <c r="P42" s="307">
        <f>VLOOKUP($B42,Данные!A:AB,13,FALSE)</f>
        <v>3400</v>
      </c>
      <c r="Q42" s="89">
        <f>VLOOKUP($B42,Данные!$A$2:$W$1215,9,FALSE)</f>
        <v>396</v>
      </c>
      <c r="R42" s="32">
        <f>VLOOKUP($B42,Данные!$A$2:$W$1215,2,FALSE)</f>
        <v>144</v>
      </c>
      <c r="S42" s="255">
        <f>VLOOKUP($B42,Данные!$A$2:$W$1215,3,FALSE)</f>
        <v>20160</v>
      </c>
      <c r="T42" s="96">
        <f t="shared" si="0"/>
        <v>140</v>
      </c>
      <c r="U42" s="86" t="str">
        <f>VLOOKUP($B42,Данные!$A$2:$W$1215,17,FALSE)</f>
        <v>4000К</v>
      </c>
      <c r="V42" s="86">
        <f>VLOOKUP($B42,Данные!$A$2:$W$1215,7,FALSE)</f>
        <v>67</v>
      </c>
      <c r="W42" s="99" t="str">
        <f>VLOOKUP($B42,Данные!$A$2:$W$1215,18,FALSE)</f>
        <v>3 года</v>
      </c>
      <c r="X42" s="265"/>
      <c r="Y42" s="113">
        <f>VLOOKUP($B42,Данные!$A$2:$X$1215,24,FALSE)</f>
        <v>9200</v>
      </c>
    </row>
    <row r="43" spans="1:25" ht="69.95" customHeight="1">
      <c r="A43" s="542"/>
      <c r="B43" s="18" t="s">
        <v>279</v>
      </c>
      <c r="C43" s="165">
        <f>VLOOKUP(B43,Данные!A:AB,28,FALSE)</f>
        <v>9055</v>
      </c>
      <c r="D43" s="533"/>
      <c r="E43" s="536"/>
      <c r="F43" s="256" t="str">
        <f>VLOOKUP($B43,Данные!$A$2:$W$1215,6,FALSE)</f>
        <v>Д (косинусная)</v>
      </c>
      <c r="G43" s="256" t="str">
        <f>VLOOKUP($B43,Данные!$A$2:$W$1215,8,FALSE)</f>
        <v>Samsung LM281</v>
      </c>
      <c r="H43" s="256" t="str">
        <f>VLOOKUP($B43,Данные!$A$2:$W$1215,14,FALSE)</f>
        <v>Экструдированный алюминиевый профиль (анодированный), прозрачное минеральное стекло**</v>
      </c>
      <c r="I43" s="256" t="str">
        <f>VLOOKUP($B43,Данные!$A$2:$W$1215,4,FALSE)</f>
        <v>176-264В AС</v>
      </c>
      <c r="J43" s="256">
        <f>VLOOKUP($B43,Данные!$A$2:$W$1215,5,FALSE)</f>
        <v>0.95</v>
      </c>
      <c r="K43" s="256" t="str">
        <f>VLOOKUP($B43,Данные!$A$2:$W$1215,15,FALSE)</f>
        <v xml:space="preserve"> -60°...+50° С</v>
      </c>
      <c r="L43" s="256" t="str">
        <f>VLOOKUP($B43,Данные!$A$2:$W$1215,16,FALSE)</f>
        <v>100 000 ч</v>
      </c>
      <c r="M43" s="256" t="str">
        <f>VLOOKUP($B43,Данные!A:AB,10,FALSE)</f>
        <v>325х320х135</v>
      </c>
      <c r="N43" s="307" t="str">
        <f>VLOOKUP($B43,Данные!A:AB,11,FALSE)</f>
        <v>350x340x140</v>
      </c>
      <c r="O43" s="307">
        <f>VLOOKUP($B43,Данные!A:AB,12,FALSE)</f>
        <v>3500</v>
      </c>
      <c r="P43" s="307">
        <f>VLOOKUP($B43,Данные!A:AB,13,FALSE)</f>
        <v>3700</v>
      </c>
      <c r="Q43" s="89">
        <f>VLOOKUP($B43,Данные!$A$2:$W$1215,9,FALSE)</f>
        <v>504</v>
      </c>
      <c r="R43" s="32">
        <f>VLOOKUP($B43,Данные!$A$2:$W$1215,2,FALSE)</f>
        <v>186</v>
      </c>
      <c r="S43" s="255">
        <f>VLOOKUP($B43,Данные!$A$2:$W$1215,3,FALSE)</f>
        <v>26040</v>
      </c>
      <c r="T43" s="96">
        <f t="shared" si="0"/>
        <v>140</v>
      </c>
      <c r="U43" s="86" t="str">
        <f>VLOOKUP($B43,Данные!$A$2:$W$1215,17,FALSE)</f>
        <v>4000К</v>
      </c>
      <c r="V43" s="86">
        <f>VLOOKUP($B43,Данные!$A$2:$W$1215,7,FALSE)</f>
        <v>67</v>
      </c>
      <c r="W43" s="99" t="str">
        <f>VLOOKUP($B43,Данные!$A$2:$W$1215,18,FALSE)</f>
        <v>3 года</v>
      </c>
      <c r="X43" s="265"/>
      <c r="Y43" s="113">
        <f>VLOOKUP($B43,Данные!$A$2:$X$1215,24,FALSE)</f>
        <v>10620</v>
      </c>
    </row>
    <row r="44" spans="1:25" ht="69.95" customHeight="1">
      <c r="A44" s="542"/>
      <c r="B44" s="18" t="s">
        <v>280</v>
      </c>
      <c r="C44" s="165">
        <f>VLOOKUP(B44,Данные!A:AB,28,FALSE)</f>
        <v>9025</v>
      </c>
      <c r="D44" s="533"/>
      <c r="E44" s="536"/>
      <c r="F44" s="256" t="str">
        <f>VLOOKUP($B44,Данные!$A$2:$W$1215,6,FALSE)</f>
        <v>Д (косинусная)</v>
      </c>
      <c r="G44" s="256" t="str">
        <f>VLOOKUP($B44,Данные!$A$2:$W$1215,8,FALSE)</f>
        <v>Samsung LM281</v>
      </c>
      <c r="H44" s="256" t="str">
        <f>VLOOKUP($B44,Данные!$A$2:$W$1215,14,FALSE)</f>
        <v>Экструдированный алюминиевый профиль (анодированный), прозрачное минеральное стекло**</v>
      </c>
      <c r="I44" s="256" t="str">
        <f>VLOOKUP($B44,Данные!$A$2:$W$1215,4,FALSE)</f>
        <v>176-264В AС</v>
      </c>
      <c r="J44" s="256">
        <f>VLOOKUP($B44,Данные!$A$2:$W$1215,5,FALSE)</f>
        <v>0.95</v>
      </c>
      <c r="K44" s="256" t="str">
        <f>VLOOKUP($B44,Данные!$A$2:$W$1215,15,FALSE)</f>
        <v xml:space="preserve"> -60°...+50° С</v>
      </c>
      <c r="L44" s="256" t="str">
        <f>VLOOKUP($B44,Данные!$A$2:$W$1215,16,FALSE)</f>
        <v>100 000 ч.</v>
      </c>
      <c r="M44" s="256" t="str">
        <f>VLOOKUP($B44,Данные!A:AB,10,FALSE)</f>
        <v>465х320х135</v>
      </c>
      <c r="N44" s="307" t="str">
        <f>VLOOKUP($B44,Данные!A:AB,11,FALSE)</f>
        <v>560x320x140</v>
      </c>
      <c r="O44" s="307">
        <f>VLOOKUP($B44,Данные!A:AB,12,FALSE)</f>
        <v>4500</v>
      </c>
      <c r="P44" s="307">
        <f>VLOOKUP($B44,Данные!A:AB,13,FALSE)</f>
        <v>4800</v>
      </c>
      <c r="Q44" s="89">
        <f>VLOOKUP($B44,Данные!$A$2:$W$1215,9,FALSE)</f>
        <v>648</v>
      </c>
      <c r="R44" s="32">
        <f>VLOOKUP($B44,Данные!$A$2:$W$1215,2,FALSE)</f>
        <v>240</v>
      </c>
      <c r="S44" s="255">
        <f>VLOOKUP($B44,Данные!$A$2:$W$1215,3,FALSE)</f>
        <v>33600</v>
      </c>
      <c r="T44" s="96">
        <f t="shared" si="0"/>
        <v>140</v>
      </c>
      <c r="U44" s="86" t="str">
        <f>VLOOKUP($B44,Данные!$A$2:$W$1215,17,FALSE)</f>
        <v>4000К</v>
      </c>
      <c r="V44" s="86">
        <f>VLOOKUP($B44,Данные!$A$2:$W$1215,7,FALSE)</f>
        <v>67</v>
      </c>
      <c r="W44" s="99" t="str">
        <f>VLOOKUP($B44,Данные!$A$2:$W$1215,18,FALSE)</f>
        <v>3 года</v>
      </c>
      <c r="X44" s="265"/>
      <c r="Y44" s="113">
        <f>VLOOKUP($B44,Данные!$A$2:$X$1215,24,FALSE)</f>
        <v>16045</v>
      </c>
    </row>
    <row r="45" spans="1:25" ht="69.95" customHeight="1">
      <c r="A45" s="542"/>
      <c r="B45" s="18" t="s">
        <v>281</v>
      </c>
      <c r="C45" s="165">
        <f>VLOOKUP(B45,Данные!A:AB,28,FALSE)</f>
        <v>9056</v>
      </c>
      <c r="D45" s="533"/>
      <c r="E45" s="536"/>
      <c r="F45" s="256" t="str">
        <f>VLOOKUP($B45,Данные!$A$2:$W$1215,6,FALSE)</f>
        <v>Д (косинусная)</v>
      </c>
      <c r="G45" s="256" t="str">
        <f>VLOOKUP($B45,Данные!$A$2:$W$1215,8,FALSE)</f>
        <v>Samsung LM281</v>
      </c>
      <c r="H45" s="256" t="str">
        <f>VLOOKUP($B45,Данные!$A$2:$W$1215,14,FALSE)</f>
        <v>Экструдированный алюминиевый профиль (анодированный), прозрачное минеральное стекло**</v>
      </c>
      <c r="I45" s="256" t="str">
        <f>VLOOKUP($B45,Данные!$A$2:$W$1215,4,FALSE)</f>
        <v>176-264В AС</v>
      </c>
      <c r="J45" s="256">
        <f>VLOOKUP($B45,Данные!$A$2:$W$1215,5,FALSE)</f>
        <v>0.95</v>
      </c>
      <c r="K45" s="256" t="str">
        <f>VLOOKUP($B45,Данные!$A$2:$W$1215,15,FALSE)</f>
        <v xml:space="preserve"> -60°...+50° С</v>
      </c>
      <c r="L45" s="256" t="str">
        <f>VLOOKUP($B45,Данные!$A$2:$W$1215,16,FALSE)</f>
        <v>100 000 ч</v>
      </c>
      <c r="M45" s="256" t="str">
        <f>VLOOKUP($B45,Данные!A:AB,10,FALSE)</f>
        <v>525х320х135</v>
      </c>
      <c r="N45" s="307" t="str">
        <f>VLOOKUP($B45,Данные!A:AB,11,FALSE)</f>
        <v>560x320x140</v>
      </c>
      <c r="O45" s="307">
        <f>VLOOKUP($B45,Данные!A:AB,12,FALSE)</f>
        <v>5300</v>
      </c>
      <c r="P45" s="307">
        <f>VLOOKUP($B45,Данные!A:AB,13,FALSE)</f>
        <v>5600</v>
      </c>
      <c r="Q45" s="89">
        <f>VLOOKUP($B45,Данные!$A$2:$W$1215,9,FALSE)</f>
        <v>792</v>
      </c>
      <c r="R45" s="32">
        <f>VLOOKUP($B45,Данные!$A$2:$W$1215,2,FALSE)</f>
        <v>288</v>
      </c>
      <c r="S45" s="255">
        <f>VLOOKUP($B45,Данные!$A$2:$W$1215,3,FALSE)</f>
        <v>40320</v>
      </c>
      <c r="T45" s="96">
        <f t="shared" si="0"/>
        <v>140</v>
      </c>
      <c r="U45" s="86" t="str">
        <f>VLOOKUP($B45,Данные!$A$2:$W$1215,17,FALSE)</f>
        <v>4000К</v>
      </c>
      <c r="V45" s="86">
        <f>VLOOKUP($B45,Данные!$A$2:$W$1215,7,FALSE)</f>
        <v>67</v>
      </c>
      <c r="W45" s="99" t="str">
        <f>VLOOKUP($B45,Данные!$A$2:$W$1215,18,FALSE)</f>
        <v>3 года</v>
      </c>
      <c r="X45" s="265"/>
      <c r="Y45" s="113">
        <f>VLOOKUP($B45,Данные!$A$2:$X$1215,24,FALSE)</f>
        <v>16990</v>
      </c>
    </row>
    <row r="46" spans="1:25" ht="69.95" customHeight="1" thickBot="1">
      <c r="A46" s="542"/>
      <c r="B46" s="15" t="s">
        <v>282</v>
      </c>
      <c r="C46" s="166">
        <f>VLOOKUP(B46,Данные!A:AB,28,FALSE)</f>
        <v>9041</v>
      </c>
      <c r="D46" s="534"/>
      <c r="E46" s="537"/>
      <c r="F46" s="260" t="str">
        <f>VLOOKUP($B46,Данные!$A$2:$W$1215,6,FALSE)</f>
        <v>Д (косинусная)</v>
      </c>
      <c r="G46" s="260" t="str">
        <f>VLOOKUP($B46,Данные!$A$2:$W$1215,8,FALSE)</f>
        <v>Samsung LM281</v>
      </c>
      <c r="H46" s="260" t="str">
        <f>VLOOKUP($B46,Данные!$A$2:$W$1215,14,FALSE)</f>
        <v>Экструдированный алюминиевый профиль (анодированный), прозрачное минеральное стекло**</v>
      </c>
      <c r="I46" s="260" t="str">
        <f>VLOOKUP($B46,Данные!$A$2:$W$1215,4,FALSE)</f>
        <v>176-264В AС</v>
      </c>
      <c r="J46" s="260">
        <f>VLOOKUP($B46,Данные!$A$2:$W$1215,5,FALSE)</f>
        <v>0.95</v>
      </c>
      <c r="K46" s="260" t="str">
        <f>VLOOKUP($B46,Данные!$A$2:$W$1215,15,FALSE)</f>
        <v xml:space="preserve"> -60°...+50° С</v>
      </c>
      <c r="L46" s="260" t="str">
        <f>VLOOKUP($B46,Данные!$A$2:$W$1215,16,FALSE)</f>
        <v>100 000 ч.</v>
      </c>
      <c r="M46" s="260" t="str">
        <f>VLOOKUP($B46,Данные!A:AB,10,FALSE)</f>
        <v>625х320х135</v>
      </c>
      <c r="N46" s="308" t="str">
        <f>VLOOKUP($B46,Данные!A:AB,11,FALSE)</f>
        <v>650x350x140</v>
      </c>
      <c r="O46" s="308">
        <f>VLOOKUP($B46,Данные!A:AB,12,FALSE)</f>
        <v>6600</v>
      </c>
      <c r="P46" s="308">
        <f>VLOOKUP($B46,Данные!A:AB,13,FALSE)</f>
        <v>6900</v>
      </c>
      <c r="Q46" s="90">
        <f>VLOOKUP($B46,Данные!$A$2:$W$1215,9,FALSE)</f>
        <v>1008</v>
      </c>
      <c r="R46" s="69">
        <f>VLOOKUP($B46,Данные!$A$2:$W$1215,2,FALSE)</f>
        <v>372</v>
      </c>
      <c r="S46" s="258">
        <f>VLOOKUP($B46,Данные!$A$2:$W$1215,3,FALSE)</f>
        <v>52080</v>
      </c>
      <c r="T46" s="97">
        <f t="shared" si="0"/>
        <v>140</v>
      </c>
      <c r="U46" s="87" t="str">
        <f>VLOOKUP($B46,Данные!$A$2:$W$1215,17,FALSE)</f>
        <v>4000К</v>
      </c>
      <c r="V46" s="87">
        <f>VLOOKUP($B46,Данные!$A$2:$W$1215,7,FALSE)</f>
        <v>67</v>
      </c>
      <c r="W46" s="100" t="str">
        <f>VLOOKUP($B46,Данные!$A$2:$W$1215,18,FALSE)</f>
        <v>3 года</v>
      </c>
      <c r="X46" s="264"/>
      <c r="Y46" s="114">
        <f>VLOOKUP($B46,Данные!$A$2:$X$1215,24,FALSE)</f>
        <v>20525</v>
      </c>
    </row>
    <row r="47" spans="1:25" ht="69.95" customHeight="1">
      <c r="A47" s="539"/>
      <c r="B47" s="17" t="s">
        <v>283</v>
      </c>
      <c r="C47" s="164">
        <f>VLOOKUP(B47,Данные!A:AB,28,FALSE)</f>
        <v>9061</v>
      </c>
      <c r="D47" s="532" t="s">
        <v>311</v>
      </c>
      <c r="E47" s="535" t="str">
        <f>CONCATENATE(CONCATENATE($F$4,": ",$F47,CHAR(10),$H$4,": ",$H47,CHAR(10),$I$4,": ",$I47,CHAR(10),$J$4,": ",$J47,CHAR(10),$K$4,": ",$K47,CHAR(10),$L$4,": ",$L47,CHAR(10)),"*Цветовая темп.:
 4000К;"," 
 **Рассеиватель: 
 - силикатное стекло.")</f>
        <v>КСС: Д (косинусная)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100 000 ч
*Цветовая темп.:
 4000К; 
 **Рассеиватель: 
 - силикатное стекло.</v>
      </c>
      <c r="F47" s="259" t="str">
        <f>VLOOKUP($B47,Данные!$A$2:$W$1215,6,FALSE)</f>
        <v>Д (косинусная)</v>
      </c>
      <c r="G47" s="259" t="str">
        <f>VLOOKUP($B47,Данные!$A$2:$W$1215,8,FALSE)</f>
        <v>Samsung LM281</v>
      </c>
      <c r="H47" s="259" t="str">
        <f>VLOOKUP($B47,Данные!$A$2:$W$1215,14,FALSE)</f>
        <v>Экструдированный алюминиевый профиль (анодированный), прозрачное минеральное стекло**</v>
      </c>
      <c r="I47" s="259" t="str">
        <f>VLOOKUP($B47,Данные!$A$2:$W$1215,4,FALSE)</f>
        <v>176-264В AС</v>
      </c>
      <c r="J47" s="259">
        <f>VLOOKUP($B47,Данные!$A$2:$W$1215,5,FALSE)</f>
        <v>0.95</v>
      </c>
      <c r="K47" s="259" t="str">
        <f>VLOOKUP($B47,Данные!$A$2:$W$1215,15,FALSE)</f>
        <v xml:space="preserve"> -60°...+50° С</v>
      </c>
      <c r="L47" s="259" t="str">
        <f>VLOOKUP($B47,Данные!$A$2:$W$1215,16,FALSE)</f>
        <v>100 000 ч</v>
      </c>
      <c r="M47" s="259" t="str">
        <f>VLOOKUP($B47,Данные!A:AB,10,FALSE)</f>
        <v>225х320х120</v>
      </c>
      <c r="N47" s="22" t="str">
        <f>VLOOKUP($B47,Данные!A:AB,11,FALSE)</f>
        <v>250х350х140</v>
      </c>
      <c r="O47" s="22">
        <f>VLOOKUP($B47,Данные!A:AB,12,FALSE)</f>
        <v>2550</v>
      </c>
      <c r="P47" s="22">
        <f>VLOOKUP($B47,Данные!A:AB,13,FALSE)</f>
        <v>2750</v>
      </c>
      <c r="Q47" s="88">
        <f>VLOOKUP($B47,Данные!$A$2:$W$1215,9,FALSE)</f>
        <v>252</v>
      </c>
      <c r="R47" s="31">
        <f>VLOOKUP($B47,Данные!$A$2:$W$1215,2,FALSE)</f>
        <v>96</v>
      </c>
      <c r="S47" s="257">
        <f>VLOOKUP($B47,Данные!$A$2:$W$1215,3,FALSE)</f>
        <v>13440</v>
      </c>
      <c r="T47" s="95">
        <f t="shared" si="0"/>
        <v>140</v>
      </c>
      <c r="U47" s="85" t="str">
        <f>VLOOKUP($B47,Данные!$A$2:$W$1215,17,FALSE)</f>
        <v>4000К</v>
      </c>
      <c r="V47" s="85">
        <f>VLOOKUP($B47,Данные!$A$2:$W$1215,7,FALSE)</f>
        <v>67</v>
      </c>
      <c r="W47" s="98" t="str">
        <f>VLOOKUP($B47,Данные!$A$2:$W$1215,18,FALSE)</f>
        <v>3 года</v>
      </c>
      <c r="X47" s="263"/>
      <c r="Y47" s="112">
        <f>VLOOKUP($B47,Данные!$A$2:$X$1215,24,FALSE)</f>
        <v>8260</v>
      </c>
    </row>
    <row r="48" spans="1:25" ht="69.95" customHeight="1">
      <c r="A48" s="540"/>
      <c r="B48" s="18" t="s">
        <v>284</v>
      </c>
      <c r="C48" s="165">
        <f>VLOOKUP(B48,Данные!A:AB,28,FALSE)</f>
        <v>9062</v>
      </c>
      <c r="D48" s="533"/>
      <c r="E48" s="536"/>
      <c r="F48" s="256" t="str">
        <f>VLOOKUP($B48,Данные!$A$2:$W$1215,6,FALSE)</f>
        <v>Д (косинусная)</v>
      </c>
      <c r="G48" s="256" t="str">
        <f>VLOOKUP($B48,Данные!$A$2:$W$1215,8,FALSE)</f>
        <v>Samsung LM281</v>
      </c>
      <c r="H48" s="256" t="str">
        <f>VLOOKUP($B48,Данные!$A$2:$W$1215,14,FALSE)</f>
        <v>Экструдированный алюминиевый профиль (анодированный), прозрачное минеральное стекло**</v>
      </c>
      <c r="I48" s="256" t="str">
        <f>VLOOKUP($B48,Данные!$A$2:$W$1215,4,FALSE)</f>
        <v>176-264В AС</v>
      </c>
      <c r="J48" s="256">
        <f>VLOOKUP($B48,Данные!$A$2:$W$1215,5,FALSE)</f>
        <v>0.95</v>
      </c>
      <c r="K48" s="256" t="str">
        <f>VLOOKUP($B48,Данные!$A$2:$W$1215,15,FALSE)</f>
        <v xml:space="preserve"> -60°...+50° С</v>
      </c>
      <c r="L48" s="256" t="str">
        <f>VLOOKUP($B48,Данные!$A$2:$W$1215,16,FALSE)</f>
        <v>100 000 ч</v>
      </c>
      <c r="M48" s="256" t="str">
        <f>VLOOKUP($B48,Данные!A:AB,10,FALSE)</f>
        <v>275х320х120</v>
      </c>
      <c r="N48" s="307" t="str">
        <f>VLOOKUP($B48,Данные!A:AB,11,FALSE)</f>
        <v>300x350x140</v>
      </c>
      <c r="O48" s="307">
        <f>VLOOKUP($B48,Данные!A:AB,12,FALSE)</f>
        <v>3200</v>
      </c>
      <c r="P48" s="307">
        <f>VLOOKUP($B48,Данные!A:AB,13,FALSE)</f>
        <v>3400</v>
      </c>
      <c r="Q48" s="89">
        <f>VLOOKUP($B48,Данные!$A$2:$W$1215,9,FALSE)</f>
        <v>396</v>
      </c>
      <c r="R48" s="32">
        <f>VLOOKUP($B48,Данные!$A$2:$W$1215,2,FALSE)</f>
        <v>144</v>
      </c>
      <c r="S48" s="255">
        <f>VLOOKUP($B48,Данные!$A$2:$W$1215,3,FALSE)</f>
        <v>20160</v>
      </c>
      <c r="T48" s="96">
        <f t="shared" si="0"/>
        <v>140</v>
      </c>
      <c r="U48" s="86" t="str">
        <f>VLOOKUP($B48,Данные!$A$2:$W$1215,17,FALSE)</f>
        <v>4000К</v>
      </c>
      <c r="V48" s="86">
        <f>VLOOKUP($B48,Данные!$A$2:$W$1215,7,FALSE)</f>
        <v>67</v>
      </c>
      <c r="W48" s="99" t="str">
        <f>VLOOKUP($B48,Данные!$A$2:$W$1215,18,FALSE)</f>
        <v>3 года</v>
      </c>
      <c r="X48" s="265"/>
      <c r="Y48" s="113">
        <f>VLOOKUP($B48,Данные!$A$2:$X$1215,24,FALSE)</f>
        <v>9200</v>
      </c>
    </row>
    <row r="49" spans="1:25" ht="69.95" customHeight="1">
      <c r="A49" s="540"/>
      <c r="B49" s="18" t="s">
        <v>285</v>
      </c>
      <c r="C49" s="165">
        <f>VLOOKUP(B49,Данные!A:AB,28,FALSE)</f>
        <v>9063</v>
      </c>
      <c r="D49" s="533"/>
      <c r="E49" s="536"/>
      <c r="F49" s="256" t="str">
        <f>VLOOKUP($B49,Данные!$A$2:$W$1215,6,FALSE)</f>
        <v>Д (косинусная)</v>
      </c>
      <c r="G49" s="256" t="str">
        <f>VLOOKUP($B49,Данные!$A$2:$W$1215,8,FALSE)</f>
        <v>Samsung LM281</v>
      </c>
      <c r="H49" s="256" t="str">
        <f>VLOOKUP($B49,Данные!$A$2:$W$1215,14,FALSE)</f>
        <v>Экструдированный алюминиевый профиль (анодированный), прозрачное минеральное стекло**</v>
      </c>
      <c r="I49" s="256" t="str">
        <f>VLOOKUP($B49,Данные!$A$2:$W$1215,4,FALSE)</f>
        <v>176-264В AС</v>
      </c>
      <c r="J49" s="256">
        <f>VLOOKUP($B49,Данные!$A$2:$W$1215,5,FALSE)</f>
        <v>0.95</v>
      </c>
      <c r="K49" s="256" t="str">
        <f>VLOOKUP($B49,Данные!$A$2:$W$1215,15,FALSE)</f>
        <v xml:space="preserve"> -60°...+50° С</v>
      </c>
      <c r="L49" s="256" t="str">
        <f>VLOOKUP($B49,Данные!$A$2:$W$1215,16,FALSE)</f>
        <v>100 000 ч</v>
      </c>
      <c r="M49" s="256" t="str">
        <f>VLOOKUP($B49,Данные!A:AB,10,FALSE)</f>
        <v>325х320х120</v>
      </c>
      <c r="N49" s="307" t="str">
        <f>VLOOKUP($B49,Данные!A:AB,11,FALSE)</f>
        <v>350x320x140</v>
      </c>
      <c r="O49" s="307">
        <f>VLOOKUP($B49,Данные!A:AB,12,FALSE)</f>
        <v>3550</v>
      </c>
      <c r="P49" s="307">
        <f>VLOOKUP($B49,Данные!A:AB,13,FALSE)</f>
        <v>3750</v>
      </c>
      <c r="Q49" s="89">
        <f>VLOOKUP($B49,Данные!$A$2:$W$1215,9,FALSE)</f>
        <v>504</v>
      </c>
      <c r="R49" s="32">
        <f>VLOOKUP($B49,Данные!$A$2:$W$1215,2,FALSE)</f>
        <v>186</v>
      </c>
      <c r="S49" s="255">
        <f>VLOOKUP($B49,Данные!$A$2:$W$1215,3,FALSE)</f>
        <v>26040</v>
      </c>
      <c r="T49" s="96">
        <f t="shared" si="0"/>
        <v>140</v>
      </c>
      <c r="U49" s="86" t="str">
        <f>VLOOKUP($B49,Данные!$A$2:$W$1215,17,FALSE)</f>
        <v>4000К</v>
      </c>
      <c r="V49" s="86">
        <f>VLOOKUP($B49,Данные!$A$2:$W$1215,7,FALSE)</f>
        <v>67</v>
      </c>
      <c r="W49" s="99" t="str">
        <f>VLOOKUP($B49,Данные!$A$2:$W$1215,18,FALSE)</f>
        <v>3 года</v>
      </c>
      <c r="X49" s="265"/>
      <c r="Y49" s="113">
        <f>VLOOKUP($B49,Данные!$A$2:$X$1215,24,FALSE)</f>
        <v>10620</v>
      </c>
    </row>
    <row r="50" spans="1:25" ht="69.95" customHeight="1">
      <c r="A50" s="540"/>
      <c r="B50" s="18" t="s">
        <v>286</v>
      </c>
      <c r="C50" s="165">
        <f>VLOOKUP(B50,Данные!A:AB,28,FALSE)</f>
        <v>9026</v>
      </c>
      <c r="D50" s="533"/>
      <c r="E50" s="536"/>
      <c r="F50" s="256" t="str">
        <f>VLOOKUP($B50,Данные!$A$2:$W$1215,6,FALSE)</f>
        <v>Д (косинусная)</v>
      </c>
      <c r="G50" s="256" t="str">
        <f>VLOOKUP($B50,Данные!$A$2:$W$1215,8,FALSE)</f>
        <v>Samsung LM281</v>
      </c>
      <c r="H50" s="256" t="str">
        <f>VLOOKUP($B50,Данные!$A$2:$W$1215,14,FALSE)</f>
        <v>Экструдированный алюминиевый профиль (анодированный), прозрачное минеральное стекло**</v>
      </c>
      <c r="I50" s="256" t="str">
        <f>VLOOKUP($B50,Данные!$A$2:$W$1215,4,FALSE)</f>
        <v>176-264В AС</v>
      </c>
      <c r="J50" s="256">
        <f>VLOOKUP($B50,Данные!$A$2:$W$1215,5,FALSE)</f>
        <v>0.95</v>
      </c>
      <c r="K50" s="256" t="str">
        <f>VLOOKUP($B50,Данные!$A$2:$W$1215,15,FALSE)</f>
        <v xml:space="preserve"> -60°...+50° С</v>
      </c>
      <c r="L50" s="256" t="str">
        <f>VLOOKUP($B50,Данные!$A$2:$W$1215,16,FALSE)</f>
        <v>100 000 ч.</v>
      </c>
      <c r="M50" s="256" t="str">
        <f>VLOOKUP($B50,Данные!A:AB,10,FALSE)</f>
        <v>465х320х120</v>
      </c>
      <c r="N50" s="307" t="str">
        <f>VLOOKUP($B50,Данные!A:AB,11,FALSE)</f>
        <v>560x320x140</v>
      </c>
      <c r="O50" s="307">
        <f>VLOOKUP($B50,Данные!A:AB,12,FALSE)</f>
        <v>4550</v>
      </c>
      <c r="P50" s="307">
        <f>VLOOKUP($B50,Данные!A:AB,13,FALSE)</f>
        <v>4800</v>
      </c>
      <c r="Q50" s="89">
        <f>VLOOKUP($B50,Данные!$A$2:$W$1215,9,FALSE)</f>
        <v>648</v>
      </c>
      <c r="R50" s="32">
        <f>VLOOKUP($B50,Данные!$A$2:$W$1215,2,FALSE)</f>
        <v>240</v>
      </c>
      <c r="S50" s="255">
        <f>VLOOKUP($B50,Данные!$A$2:$W$1215,3,FALSE)</f>
        <v>33600</v>
      </c>
      <c r="T50" s="96">
        <f t="shared" si="0"/>
        <v>140</v>
      </c>
      <c r="U50" s="86" t="str">
        <f>VLOOKUP($B50,Данные!$A$2:$W$1215,17,FALSE)</f>
        <v>4000К</v>
      </c>
      <c r="V50" s="86">
        <f>VLOOKUP($B50,Данные!$A$2:$W$1215,7,FALSE)</f>
        <v>67</v>
      </c>
      <c r="W50" s="99" t="str">
        <f>VLOOKUP($B50,Данные!$A$2:$W$1215,18,FALSE)</f>
        <v>3 года</v>
      </c>
      <c r="X50" s="265"/>
      <c r="Y50" s="113">
        <f>VLOOKUP($B50,Данные!$A$2:$X$1215,24,FALSE)</f>
        <v>16045</v>
      </c>
    </row>
    <row r="51" spans="1:25" ht="69.95" customHeight="1">
      <c r="A51" s="540"/>
      <c r="B51" s="18" t="s">
        <v>287</v>
      </c>
      <c r="C51" s="165">
        <f>VLOOKUP(B51,Данные!A:AB,28,FALSE)</f>
        <v>9064</v>
      </c>
      <c r="D51" s="533"/>
      <c r="E51" s="536"/>
      <c r="F51" s="256" t="str">
        <f>VLOOKUP($B51,Данные!$A$2:$W$1215,6,FALSE)</f>
        <v>Д (косинусная)</v>
      </c>
      <c r="G51" s="256" t="str">
        <f>VLOOKUP($B51,Данные!$A$2:$W$1215,8,FALSE)</f>
        <v>Samsung LM281</v>
      </c>
      <c r="H51" s="256" t="str">
        <f>VLOOKUP($B51,Данные!$A$2:$W$1215,14,FALSE)</f>
        <v>Экструдированный алюминиевый профиль (анодированный), прозрачное минеральное стекло**</v>
      </c>
      <c r="I51" s="256" t="str">
        <f>VLOOKUP($B51,Данные!$A$2:$W$1215,4,FALSE)</f>
        <v>176-264В AС</v>
      </c>
      <c r="J51" s="256">
        <f>VLOOKUP($B51,Данные!$A$2:$W$1215,5,FALSE)</f>
        <v>0.95</v>
      </c>
      <c r="K51" s="256" t="str">
        <f>VLOOKUP($B51,Данные!$A$2:$W$1215,15,FALSE)</f>
        <v xml:space="preserve"> -60°...+50° С</v>
      </c>
      <c r="L51" s="256" t="str">
        <f>VLOOKUP($B51,Данные!$A$2:$W$1215,16,FALSE)</f>
        <v>100 000 ч</v>
      </c>
      <c r="M51" s="256" t="str">
        <f>VLOOKUP($B51,Данные!A:AB,10,FALSE)</f>
        <v>525х320х120</v>
      </c>
      <c r="N51" s="307" t="str">
        <f>VLOOKUP($B51,Данные!A:AB,11,FALSE)</f>
        <v>560x320x140</v>
      </c>
      <c r="O51" s="307">
        <f>VLOOKUP($B51,Данные!A:AB,12,FALSE)</f>
        <v>5400</v>
      </c>
      <c r="P51" s="307">
        <f>VLOOKUP($B51,Данные!A:AB,13,FALSE)</f>
        <v>5800</v>
      </c>
      <c r="Q51" s="89">
        <f>VLOOKUP($B51,Данные!$A$2:$W$1215,9,FALSE)</f>
        <v>792</v>
      </c>
      <c r="R51" s="32">
        <f>VLOOKUP($B51,Данные!$A$2:$W$1215,2,FALSE)</f>
        <v>288</v>
      </c>
      <c r="S51" s="255">
        <f>VLOOKUP($B51,Данные!$A$2:$W$1215,3,FALSE)</f>
        <v>40320</v>
      </c>
      <c r="T51" s="96">
        <f t="shared" si="0"/>
        <v>140</v>
      </c>
      <c r="U51" s="86" t="str">
        <f>VLOOKUP($B51,Данные!$A$2:$W$1215,17,FALSE)</f>
        <v>4000К</v>
      </c>
      <c r="V51" s="86">
        <f>VLOOKUP($B51,Данные!$A$2:$W$1215,7,FALSE)</f>
        <v>67</v>
      </c>
      <c r="W51" s="99" t="str">
        <f>VLOOKUP($B51,Данные!$A$2:$W$1215,18,FALSE)</f>
        <v>3 года</v>
      </c>
      <c r="X51" s="265"/>
      <c r="Y51" s="113">
        <f>VLOOKUP($B51,Данные!$A$2:$X$1215,24,FALSE)</f>
        <v>16990</v>
      </c>
    </row>
    <row r="52" spans="1:25" ht="69.95" customHeight="1" thickBot="1">
      <c r="A52" s="541"/>
      <c r="B52" s="15" t="s">
        <v>288</v>
      </c>
      <c r="C52" s="166">
        <f>VLOOKUP(B52,Данные!A:AB,28,FALSE)</f>
        <v>9042</v>
      </c>
      <c r="D52" s="534"/>
      <c r="E52" s="537"/>
      <c r="F52" s="260" t="str">
        <f>VLOOKUP($B52,Данные!$A$2:$W$1215,6,FALSE)</f>
        <v>Д (косинусная)</v>
      </c>
      <c r="G52" s="260" t="str">
        <f>VLOOKUP($B52,Данные!$A$2:$W$1215,8,FALSE)</f>
        <v>Samsung LM281</v>
      </c>
      <c r="H52" s="260" t="str">
        <f>VLOOKUP($B52,Данные!$A$2:$W$1215,14,FALSE)</f>
        <v>Экструдированный алюминиевый профиль (анодированный), прозрачное минеральное стекло**</v>
      </c>
      <c r="I52" s="260" t="str">
        <f>VLOOKUP($B52,Данные!$A$2:$W$1215,4,FALSE)</f>
        <v>176-264В AС</v>
      </c>
      <c r="J52" s="260">
        <f>VLOOKUP($B52,Данные!$A$2:$W$1215,5,FALSE)</f>
        <v>0.95</v>
      </c>
      <c r="K52" s="260" t="str">
        <f>VLOOKUP($B52,Данные!$A$2:$W$1215,15,FALSE)</f>
        <v xml:space="preserve"> -60°...+50° С</v>
      </c>
      <c r="L52" s="260" t="str">
        <f>VLOOKUP($B52,Данные!$A$2:$W$1215,16,FALSE)</f>
        <v>100 000 ч.</v>
      </c>
      <c r="M52" s="260" t="str">
        <f>VLOOKUP($B52,Данные!A:AB,10,FALSE)</f>
        <v>625х320х120</v>
      </c>
      <c r="N52" s="308" t="str">
        <f>VLOOKUP($B52,Данные!A:AB,11,FALSE)</f>
        <v>650х350х140</v>
      </c>
      <c r="O52" s="308">
        <f>VLOOKUP($B52,Данные!A:AB,12,FALSE)</f>
        <v>6700</v>
      </c>
      <c r="P52" s="308">
        <f>VLOOKUP($B52,Данные!A:AB,13,FALSE)</f>
        <v>7000</v>
      </c>
      <c r="Q52" s="90">
        <f>VLOOKUP($B52,Данные!$A$2:$W$1215,9,FALSE)</f>
        <v>1008</v>
      </c>
      <c r="R52" s="69">
        <f>VLOOKUP($B52,Данные!$A$2:$W$1215,2,FALSE)</f>
        <v>372</v>
      </c>
      <c r="S52" s="258">
        <f>VLOOKUP($B52,Данные!$A$2:$W$1215,3,FALSE)</f>
        <v>52080</v>
      </c>
      <c r="T52" s="97">
        <f t="shared" si="0"/>
        <v>140</v>
      </c>
      <c r="U52" s="87" t="str">
        <f>VLOOKUP($B52,Данные!$A$2:$W$1215,17,FALSE)</f>
        <v>4000К</v>
      </c>
      <c r="V52" s="87">
        <f>VLOOKUP($B52,Данные!$A$2:$W$1215,7,FALSE)</f>
        <v>67</v>
      </c>
      <c r="W52" s="100" t="str">
        <f>VLOOKUP($B52,Данные!$A$2:$W$1215,18,FALSE)</f>
        <v>3 года</v>
      </c>
      <c r="X52" s="264"/>
      <c r="Y52" s="114">
        <f>VLOOKUP($B52,Данные!$A$2:$X$1215,24,FALSE)</f>
        <v>20525</v>
      </c>
    </row>
    <row r="53" spans="1:25" ht="69.95" customHeight="1">
      <c r="A53" s="542"/>
      <c r="B53" s="17" t="s">
        <v>289</v>
      </c>
      <c r="C53" s="164">
        <f>VLOOKUP(B53,Данные!A:AB,28,FALSE)</f>
        <v>9057</v>
      </c>
      <c r="D53" s="532" t="s">
        <v>311</v>
      </c>
      <c r="E53" s="535" t="str">
        <f>CONCATENATE(CONCATENATE($F$4,": ",$F53,CHAR(10),$H$4,": ",$H53,CHAR(10),$I$4,": ",$I53,CHAR(10),$J$4,": ",$J53,CHAR(10),$K$4,": ",$K53,CHAR(10),$L$4,": ",$L53,CHAR(10)),"*Цветовая темп.:
 4000К;"," 
 **Рассеиватель: 
 - силикатное стекло.")</f>
        <v>КСС: Л (полуширокая)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100 000 ч
*Цветовая темп.:
 4000К; 
 **Рассеиватель: 
 - силикатное стекло.</v>
      </c>
      <c r="F53" s="259" t="str">
        <f>VLOOKUP($B53,Данные!$A$2:$W$1215,6,FALSE)</f>
        <v>Л (полуширокая)</v>
      </c>
      <c r="G53" s="259" t="str">
        <f>VLOOKUP($B53,Данные!$A$2:$W$1215,8,FALSE)</f>
        <v>Samsung LM281</v>
      </c>
      <c r="H53" s="259" t="str">
        <f>VLOOKUP($B53,Данные!$A$2:$W$1215,14,FALSE)</f>
        <v>Экструдированный алюминиевый профиль (анодированный), прозрачное минеральное стекло**</v>
      </c>
      <c r="I53" s="259" t="str">
        <f>VLOOKUP($B53,Данные!$A$2:$W$1215,4,FALSE)</f>
        <v>176-264В AС</v>
      </c>
      <c r="J53" s="259">
        <f>VLOOKUP($B53,Данные!$A$2:$W$1215,5,FALSE)</f>
        <v>0.95</v>
      </c>
      <c r="K53" s="259" t="str">
        <f>VLOOKUP($B53,Данные!$A$2:$W$1215,15,FALSE)</f>
        <v xml:space="preserve"> -60°...+50° С</v>
      </c>
      <c r="L53" s="259" t="str">
        <f>VLOOKUP($B53,Данные!$A$2:$W$1215,16,FALSE)</f>
        <v>100 000 ч</v>
      </c>
      <c r="M53" s="259" t="str">
        <f>VLOOKUP($B53,Данные!A:AB,10,FALSE)</f>
        <v>225х325х135</v>
      </c>
      <c r="N53" s="22" t="str">
        <f>VLOOKUP($B53,Данные!A:AB,11,FALSE)</f>
        <v>250x310x140</v>
      </c>
      <c r="O53" s="22">
        <f>VLOOKUP($B53,Данные!A:AB,12,FALSE)</f>
        <v>2400</v>
      </c>
      <c r="P53" s="22">
        <f>VLOOKUP($B53,Данные!A:AB,13,FALSE)</f>
        <v>2650</v>
      </c>
      <c r="Q53" s="88">
        <f>VLOOKUP($B53,Данные!$A$2:$W$1215,9,FALSE)</f>
        <v>252</v>
      </c>
      <c r="R53" s="31">
        <f>VLOOKUP($B53,Данные!$A$2:$W$1215,2,FALSE)</f>
        <v>96</v>
      </c>
      <c r="S53" s="257">
        <f>VLOOKUP($B53,Данные!$A$2:$W$1215,3,FALSE)</f>
        <v>13440</v>
      </c>
      <c r="T53" s="95">
        <f t="shared" si="0"/>
        <v>140</v>
      </c>
      <c r="U53" s="85" t="str">
        <f>VLOOKUP($B53,Данные!$A$2:$W$1215,17,FALSE)</f>
        <v>4000К</v>
      </c>
      <c r="V53" s="85">
        <f>VLOOKUP($B53,Данные!$A$2:$W$1215,7,FALSE)</f>
        <v>67</v>
      </c>
      <c r="W53" s="98" t="str">
        <f>VLOOKUP($B53,Данные!$A$2:$W$1215,18,FALSE)</f>
        <v>3 года</v>
      </c>
      <c r="X53" s="263"/>
      <c r="Y53" s="112">
        <f>VLOOKUP($B53,Данные!$A$2:$X$1215,24,FALSE)</f>
        <v>8260</v>
      </c>
    </row>
    <row r="54" spans="1:25" ht="69.95" customHeight="1">
      <c r="A54" s="542"/>
      <c r="B54" s="18" t="s">
        <v>290</v>
      </c>
      <c r="C54" s="165">
        <f>VLOOKUP(B54,Данные!A:AB,28,FALSE)</f>
        <v>9058</v>
      </c>
      <c r="D54" s="533"/>
      <c r="E54" s="536"/>
      <c r="F54" s="256" t="str">
        <f>VLOOKUP($B54,Данные!$A$2:$W$1215,6,FALSE)</f>
        <v>Л (полуширокая)</v>
      </c>
      <c r="G54" s="256" t="str">
        <f>VLOOKUP($B54,Данные!$A$2:$W$1215,8,FALSE)</f>
        <v>Samsung LM281</v>
      </c>
      <c r="H54" s="256" t="str">
        <f>VLOOKUP($B54,Данные!$A$2:$W$1215,14,FALSE)</f>
        <v>Экструдированный алюминиевый профиль (анодированный), прозрачное минеральное стекло**</v>
      </c>
      <c r="I54" s="256" t="str">
        <f>VLOOKUP($B54,Данные!$A$2:$W$1215,4,FALSE)</f>
        <v>176-264В AС</v>
      </c>
      <c r="J54" s="256">
        <f>VLOOKUP($B54,Данные!$A$2:$W$1215,5,FALSE)</f>
        <v>0.95</v>
      </c>
      <c r="K54" s="256" t="str">
        <f>VLOOKUP($B54,Данные!$A$2:$W$1215,15,FALSE)</f>
        <v xml:space="preserve"> -60°...+50° С</v>
      </c>
      <c r="L54" s="256" t="str">
        <f>VLOOKUP($B54,Данные!$A$2:$W$1215,16,FALSE)</f>
        <v>100 000 ч</v>
      </c>
      <c r="M54" s="256" t="str">
        <f>VLOOKUP($B54,Данные!A:AB,10,FALSE)</f>
        <v>275х325х135</v>
      </c>
      <c r="N54" s="307" t="str">
        <f>VLOOKUP($B54,Данные!A:AB,11,FALSE)</f>
        <v>300х350х140</v>
      </c>
      <c r="O54" s="307">
        <f>VLOOKUP($B54,Данные!A:AB,12,FALSE)</f>
        <v>3150</v>
      </c>
      <c r="P54" s="307">
        <f>VLOOKUP($B54,Данные!A:AB,13,FALSE)</f>
        <v>3400</v>
      </c>
      <c r="Q54" s="89">
        <f>VLOOKUP($B54,Данные!$A$2:$W$1215,9,FALSE)</f>
        <v>396</v>
      </c>
      <c r="R54" s="32">
        <f>VLOOKUP($B54,Данные!$A$2:$W$1215,2,FALSE)</f>
        <v>144</v>
      </c>
      <c r="S54" s="255">
        <f>VLOOKUP($B54,Данные!$A$2:$W$1215,3,FALSE)</f>
        <v>20160</v>
      </c>
      <c r="T54" s="96">
        <f t="shared" si="0"/>
        <v>140</v>
      </c>
      <c r="U54" s="86" t="str">
        <f>VLOOKUP($B54,Данные!$A$2:$W$1215,17,FALSE)</f>
        <v>4000К</v>
      </c>
      <c r="V54" s="86">
        <f>VLOOKUP($B54,Данные!$A$2:$W$1215,7,FALSE)</f>
        <v>67</v>
      </c>
      <c r="W54" s="99" t="str">
        <f>VLOOKUP($B54,Данные!$A$2:$W$1215,18,FALSE)</f>
        <v>3 года</v>
      </c>
      <c r="X54" s="265"/>
      <c r="Y54" s="113">
        <f>VLOOKUP($B54,Данные!$A$2:$X$1215,24,FALSE)</f>
        <v>9200</v>
      </c>
    </row>
    <row r="55" spans="1:25" ht="69.95" customHeight="1">
      <c r="A55" s="542"/>
      <c r="B55" s="18" t="s">
        <v>291</v>
      </c>
      <c r="C55" s="165">
        <f>VLOOKUP(B55,Данные!A:AB,28,FALSE)</f>
        <v>9059</v>
      </c>
      <c r="D55" s="533"/>
      <c r="E55" s="536"/>
      <c r="F55" s="256" t="str">
        <f>VLOOKUP($B55,Данные!$A$2:$W$1215,6,FALSE)</f>
        <v>Л (полуширокая)</v>
      </c>
      <c r="G55" s="256" t="str">
        <f>VLOOKUP($B55,Данные!$A$2:$W$1215,8,FALSE)</f>
        <v>Samsung LM281</v>
      </c>
      <c r="H55" s="256" t="str">
        <f>VLOOKUP($B55,Данные!$A$2:$W$1215,14,FALSE)</f>
        <v>Экструдированный алюминиевый профиль (анодированный), прозрачное минеральное стекло**</v>
      </c>
      <c r="I55" s="256" t="str">
        <f>VLOOKUP($B55,Данные!$A$2:$W$1215,4,FALSE)</f>
        <v>176-264В AС</v>
      </c>
      <c r="J55" s="256">
        <f>VLOOKUP($B55,Данные!$A$2:$W$1215,5,FALSE)</f>
        <v>0.95</v>
      </c>
      <c r="K55" s="256" t="str">
        <f>VLOOKUP($B55,Данные!$A$2:$W$1215,15,FALSE)</f>
        <v xml:space="preserve"> -60°...+50° С</v>
      </c>
      <c r="L55" s="256" t="str">
        <f>VLOOKUP($B55,Данные!$A$2:$W$1215,16,FALSE)</f>
        <v>100 000 ч</v>
      </c>
      <c r="M55" s="256" t="str">
        <f>VLOOKUP($B55,Данные!A:AB,10,FALSE)</f>
        <v>325х325х135</v>
      </c>
      <c r="N55" s="307" t="str">
        <f>VLOOKUP($B55,Данные!A:AB,11,FALSE)</f>
        <v>350х320х140</v>
      </c>
      <c r="O55" s="307">
        <f>VLOOKUP($B55,Данные!A:AB,12,FALSE)</f>
        <v>3600</v>
      </c>
      <c r="P55" s="307">
        <f>VLOOKUP($B55,Данные!A:AB,13,FALSE)</f>
        <v>3850</v>
      </c>
      <c r="Q55" s="89">
        <f>VLOOKUP($B55,Данные!$A$2:$W$1215,9,FALSE)</f>
        <v>504</v>
      </c>
      <c r="R55" s="32">
        <f>VLOOKUP($B55,Данные!$A$2:$W$1215,2,FALSE)</f>
        <v>186</v>
      </c>
      <c r="S55" s="255">
        <f>VLOOKUP($B55,Данные!$A$2:$W$1215,3,FALSE)</f>
        <v>26040</v>
      </c>
      <c r="T55" s="96">
        <f t="shared" si="0"/>
        <v>140</v>
      </c>
      <c r="U55" s="86" t="str">
        <f>VLOOKUP($B55,Данные!$A$2:$W$1215,17,FALSE)</f>
        <v>4000К</v>
      </c>
      <c r="V55" s="86">
        <f>VLOOKUP($B55,Данные!$A$2:$W$1215,7,FALSE)</f>
        <v>67</v>
      </c>
      <c r="W55" s="99" t="str">
        <f>VLOOKUP($B55,Данные!$A$2:$W$1215,18,FALSE)</f>
        <v>3 года</v>
      </c>
      <c r="X55" s="265"/>
      <c r="Y55" s="113">
        <f>VLOOKUP($B55,Данные!$A$2:$X$1215,24,FALSE)</f>
        <v>10620</v>
      </c>
    </row>
    <row r="56" spans="1:25" ht="69.95" customHeight="1">
      <c r="A56" s="542"/>
      <c r="B56" s="18" t="s">
        <v>292</v>
      </c>
      <c r="C56" s="165">
        <f>VLOOKUP(B56,Данные!A:AB,28,FALSE)</f>
        <v>9027</v>
      </c>
      <c r="D56" s="533"/>
      <c r="E56" s="536"/>
      <c r="F56" s="256" t="str">
        <f>VLOOKUP($B56,Данные!$A$2:$W$1215,6,FALSE)</f>
        <v>Л (полуширокая)</v>
      </c>
      <c r="G56" s="256" t="str">
        <f>VLOOKUP($B56,Данные!$A$2:$W$1215,8,FALSE)</f>
        <v>Samsung LM281</v>
      </c>
      <c r="H56" s="256" t="str">
        <f>VLOOKUP($B56,Данные!$A$2:$W$1215,14,FALSE)</f>
        <v>Экструдированный алюминиевый профиль (анодированный), прозрачное минеральное стекло**</v>
      </c>
      <c r="I56" s="256" t="str">
        <f>VLOOKUP($B56,Данные!$A$2:$W$1215,4,FALSE)</f>
        <v>176-264В AС</v>
      </c>
      <c r="J56" s="256">
        <f>VLOOKUP($B56,Данные!$A$2:$W$1215,5,FALSE)</f>
        <v>0.95</v>
      </c>
      <c r="K56" s="256" t="str">
        <f>VLOOKUP($B56,Данные!$A$2:$W$1215,15,FALSE)</f>
        <v xml:space="preserve"> -60°...+50° С</v>
      </c>
      <c r="L56" s="256" t="str">
        <f>VLOOKUP($B56,Данные!$A$2:$W$1215,16,FALSE)</f>
        <v>100 000 ч.</v>
      </c>
      <c r="M56" s="256" t="str">
        <f>VLOOKUP($B56,Данные!A:AB,10,FALSE)</f>
        <v>465х325х135</v>
      </c>
      <c r="N56" s="307" t="str">
        <f>VLOOKUP($B56,Данные!A:AB,11,FALSE)</f>
        <v>560х350х140</v>
      </c>
      <c r="O56" s="307">
        <f>VLOOKUP($B56,Данные!A:AB,12,FALSE)</f>
        <v>4600</v>
      </c>
      <c r="P56" s="307">
        <f>VLOOKUP($B56,Данные!A:AB,13,FALSE)</f>
        <v>5000</v>
      </c>
      <c r="Q56" s="89">
        <f>VLOOKUP($B56,Данные!$A$2:$W$1215,9,FALSE)</f>
        <v>648</v>
      </c>
      <c r="R56" s="32">
        <f>VLOOKUP($B56,Данные!$A$2:$W$1215,2,FALSE)</f>
        <v>240</v>
      </c>
      <c r="S56" s="255">
        <f>VLOOKUP($B56,Данные!$A$2:$W$1215,3,FALSE)</f>
        <v>33600</v>
      </c>
      <c r="T56" s="96">
        <f t="shared" si="0"/>
        <v>140</v>
      </c>
      <c r="U56" s="86" t="str">
        <f>VLOOKUP($B56,Данные!$A$2:$W$1215,17,FALSE)</f>
        <v>4000К</v>
      </c>
      <c r="V56" s="86">
        <f>VLOOKUP($B56,Данные!$A$2:$W$1215,7,FALSE)</f>
        <v>67</v>
      </c>
      <c r="W56" s="99" t="str">
        <f>VLOOKUP($B56,Данные!$A$2:$W$1215,18,FALSE)</f>
        <v>3 года</v>
      </c>
      <c r="X56" s="265"/>
      <c r="Y56" s="113">
        <f>VLOOKUP($B56,Данные!$A$2:$X$1215,24,FALSE)</f>
        <v>16045</v>
      </c>
    </row>
    <row r="57" spans="1:25" ht="69.95" customHeight="1">
      <c r="A57" s="542"/>
      <c r="B57" s="18" t="s">
        <v>293</v>
      </c>
      <c r="C57" s="165">
        <f>VLOOKUP(B57,Данные!A:AB,28,FALSE)</f>
        <v>9060</v>
      </c>
      <c r="D57" s="533"/>
      <c r="E57" s="536"/>
      <c r="F57" s="256" t="str">
        <f>VLOOKUP($B57,Данные!$A$2:$W$1215,6,FALSE)</f>
        <v>Л (полуширокая)</v>
      </c>
      <c r="G57" s="256" t="str">
        <f>VLOOKUP($B57,Данные!$A$2:$W$1215,8,FALSE)</f>
        <v>Samsung LM281</v>
      </c>
      <c r="H57" s="256" t="str">
        <f>VLOOKUP($B57,Данные!$A$2:$W$1215,14,FALSE)</f>
        <v>Экструдированный алюминиевый профиль (анодированный), прозрачное минеральное стекло**</v>
      </c>
      <c r="I57" s="256" t="str">
        <f>VLOOKUP($B57,Данные!$A$2:$W$1215,4,FALSE)</f>
        <v>176-264В AС</v>
      </c>
      <c r="J57" s="256">
        <f>VLOOKUP($B57,Данные!$A$2:$W$1215,5,FALSE)</f>
        <v>0.95</v>
      </c>
      <c r="K57" s="256" t="str">
        <f>VLOOKUP($B57,Данные!$A$2:$W$1215,15,FALSE)</f>
        <v xml:space="preserve"> -60°...+50° С</v>
      </c>
      <c r="L57" s="256" t="str">
        <f>VLOOKUP($B57,Данные!$A$2:$W$1215,16,FALSE)</f>
        <v>100 000 ч</v>
      </c>
      <c r="M57" s="256" t="str">
        <f>VLOOKUP($B57,Данные!A:AB,10,FALSE)</f>
        <v>525х325х135</v>
      </c>
      <c r="N57" s="307" t="str">
        <f>VLOOKUP($B57,Данные!A:AB,11,FALSE)</f>
        <v>560x320x140</v>
      </c>
      <c r="O57" s="307">
        <f>VLOOKUP($B57,Данные!A:AB,12,FALSE)</f>
        <v>5300</v>
      </c>
      <c r="P57" s="307">
        <f>VLOOKUP($B57,Данные!A:AB,13,FALSE)</f>
        <v>5700</v>
      </c>
      <c r="Q57" s="89">
        <f>VLOOKUP($B57,Данные!$A$2:$W$1215,9,FALSE)</f>
        <v>792</v>
      </c>
      <c r="R57" s="32">
        <f>VLOOKUP($B57,Данные!$A$2:$W$1215,2,FALSE)</f>
        <v>288</v>
      </c>
      <c r="S57" s="255">
        <f>VLOOKUP($B57,Данные!$A$2:$W$1215,3,FALSE)</f>
        <v>40320</v>
      </c>
      <c r="T57" s="96">
        <f t="shared" si="0"/>
        <v>140</v>
      </c>
      <c r="U57" s="86" t="str">
        <f>VLOOKUP($B57,Данные!$A$2:$W$1215,17,FALSE)</f>
        <v>4000К</v>
      </c>
      <c r="V57" s="86">
        <f>VLOOKUP($B57,Данные!$A$2:$W$1215,7,FALSE)</f>
        <v>67</v>
      </c>
      <c r="W57" s="99" t="str">
        <f>VLOOKUP($B57,Данные!$A$2:$W$1215,18,FALSE)</f>
        <v>3 года</v>
      </c>
      <c r="X57" s="265"/>
      <c r="Y57" s="113">
        <f>VLOOKUP($B57,Данные!$A$2:$X$1215,24,FALSE)</f>
        <v>16990</v>
      </c>
    </row>
    <row r="58" spans="1:25" ht="69.95" customHeight="1" thickBot="1">
      <c r="A58" s="542"/>
      <c r="B58" s="15" t="s">
        <v>294</v>
      </c>
      <c r="C58" s="166">
        <f>VLOOKUP(B58,Данные!A:AB,28,FALSE)</f>
        <v>9043</v>
      </c>
      <c r="D58" s="534"/>
      <c r="E58" s="537"/>
      <c r="F58" s="260" t="str">
        <f>VLOOKUP($B58,Данные!$A$2:$W$1215,6,FALSE)</f>
        <v>Л (полуширокая)</v>
      </c>
      <c r="G58" s="260" t="str">
        <f>VLOOKUP($B58,Данные!$A$2:$W$1215,8,FALSE)</f>
        <v>Samsung LM281</v>
      </c>
      <c r="H58" s="260" t="str">
        <f>VLOOKUP($B58,Данные!$A$2:$W$1215,14,FALSE)</f>
        <v>Экструдированный алюминиевый профиль (анодированный), прозрачное минеральное стекло**</v>
      </c>
      <c r="I58" s="260" t="str">
        <f>VLOOKUP($B58,Данные!$A$2:$W$1215,4,FALSE)</f>
        <v>176-264В AС</v>
      </c>
      <c r="J58" s="260">
        <f>VLOOKUP($B58,Данные!$A$2:$W$1215,5,FALSE)</f>
        <v>0.95</v>
      </c>
      <c r="K58" s="260" t="str">
        <f>VLOOKUP($B58,Данные!$A$2:$W$1215,15,FALSE)</f>
        <v xml:space="preserve"> -60°...+50° С</v>
      </c>
      <c r="L58" s="260" t="str">
        <f>VLOOKUP($B58,Данные!$A$2:$W$1215,16,FALSE)</f>
        <v>100 000 ч.</v>
      </c>
      <c r="M58" s="260" t="str">
        <f>VLOOKUP($B58,Данные!A:AB,10,FALSE)</f>
        <v>625х325х135</v>
      </c>
      <c r="N58" s="308" t="str">
        <f>VLOOKUP($B58,Данные!A:AB,11,FALSE)</f>
        <v>650х350х140</v>
      </c>
      <c r="O58" s="308">
        <f>VLOOKUP($B58,Данные!A:AB,12,FALSE)</f>
        <v>6700</v>
      </c>
      <c r="P58" s="308">
        <f>VLOOKUP($B58,Данные!A:AB,13,FALSE)</f>
        <v>7000</v>
      </c>
      <c r="Q58" s="90">
        <f>VLOOKUP($B58,Данные!$A$2:$W$1215,9,FALSE)</f>
        <v>1008</v>
      </c>
      <c r="R58" s="69">
        <f>VLOOKUP($B58,Данные!$A$2:$W$1215,2,FALSE)</f>
        <v>372</v>
      </c>
      <c r="S58" s="258">
        <f>VLOOKUP($B58,Данные!$A$2:$W$1215,3,FALSE)</f>
        <v>52080</v>
      </c>
      <c r="T58" s="97">
        <f t="shared" si="0"/>
        <v>140</v>
      </c>
      <c r="U58" s="87" t="str">
        <f>VLOOKUP($B58,Данные!$A$2:$W$1215,17,FALSE)</f>
        <v>4000К</v>
      </c>
      <c r="V58" s="87">
        <f>VLOOKUP($B58,Данные!$A$2:$W$1215,7,FALSE)</f>
        <v>67</v>
      </c>
      <c r="W58" s="100" t="str">
        <f>VLOOKUP($B58,Данные!$A$2:$W$1215,18,FALSE)</f>
        <v>3 года</v>
      </c>
      <c r="X58" s="264"/>
      <c r="Y58" s="114">
        <f>VLOOKUP($B58,Данные!$A$2:$X$1215,24,FALSE)</f>
        <v>20525</v>
      </c>
    </row>
    <row r="59" spans="1:25" ht="69.95" customHeight="1">
      <c r="A59" s="539"/>
      <c r="B59" s="17" t="s">
        <v>295</v>
      </c>
      <c r="C59" s="164">
        <f>VLOOKUP(B59,Данные!A:AB,28,FALSE)</f>
        <v>9065</v>
      </c>
      <c r="D59" s="532" t="s">
        <v>311</v>
      </c>
      <c r="E59" s="535" t="str">
        <f>CONCATENATE(CONCATENATE($F$4,": ",$F59,CHAR(10),$H$4,": ",$H59,CHAR(10),$I$4,": ",$I59,CHAR(10),$J$4,": ",$J59,CHAR(10),$K$4,": ",$K59,CHAR(10),$L$4,": ",$L59,CHAR(10)),"*Цветовая темп.:
 4000К;"," 
 **Рассеиватель: 
 - силикатное стекло.")</f>
        <v>КСС: Л (полуширокая)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100 000 ч
*Цветовая темп.:
 4000К; 
 **Рассеиватель: 
 - силикатное стекло.</v>
      </c>
      <c r="F59" s="259" t="str">
        <f>VLOOKUP($B59,Данные!$A$2:$W$1215,6,FALSE)</f>
        <v>Л (полуширокая)</v>
      </c>
      <c r="G59" s="259" t="str">
        <f>VLOOKUP($B59,Данные!$A$2:$W$1215,8,FALSE)</f>
        <v>Samsung LM281</v>
      </c>
      <c r="H59" s="259" t="str">
        <f>VLOOKUP($B59,Данные!$A$2:$W$1215,14,FALSE)</f>
        <v>Экструдированный алюминиевый профиль (анодированный), прозрачное минеральное стекло**</v>
      </c>
      <c r="I59" s="259" t="str">
        <f>VLOOKUP($B59,Данные!$A$2:$W$1215,4,FALSE)</f>
        <v>176-264В AС</v>
      </c>
      <c r="J59" s="259">
        <f>VLOOKUP($B59,Данные!$A$2:$W$1215,5,FALSE)</f>
        <v>0.95</v>
      </c>
      <c r="K59" s="259" t="str">
        <f>VLOOKUP($B59,Данные!$A$2:$W$1215,15,FALSE)</f>
        <v xml:space="preserve"> -60°...+50° С</v>
      </c>
      <c r="L59" s="259" t="str">
        <f>VLOOKUP($B59,Данные!$A$2:$W$1215,16,FALSE)</f>
        <v>100 000 ч</v>
      </c>
      <c r="M59" s="259" t="str">
        <f>VLOOKUP($B59,Данные!A:AB,10,FALSE)</f>
        <v>225х325х130</v>
      </c>
      <c r="N59" s="22" t="str">
        <f>VLOOKUP($B59,Данные!A:AB,11,FALSE)</f>
        <v>250x350x140</v>
      </c>
      <c r="O59" s="22">
        <f>VLOOKUP($B59,Данные!A:AB,12,FALSE)</f>
        <v>2450</v>
      </c>
      <c r="P59" s="22">
        <f>VLOOKUP($B59,Данные!A:AB,13,FALSE)</f>
        <v>2700</v>
      </c>
      <c r="Q59" s="88">
        <f>VLOOKUP($B59,Данные!$A$2:$W$1215,9,FALSE)</f>
        <v>252</v>
      </c>
      <c r="R59" s="31">
        <f>VLOOKUP($B59,Данные!$A$2:$W$1215,2,FALSE)</f>
        <v>96</v>
      </c>
      <c r="S59" s="257">
        <f>VLOOKUP($B59,Данные!$A$2:$W$1215,3,FALSE)</f>
        <v>13440</v>
      </c>
      <c r="T59" s="95">
        <f t="shared" si="0"/>
        <v>140</v>
      </c>
      <c r="U59" s="85" t="str">
        <f>VLOOKUP($B59,Данные!$A$2:$W$1215,17,FALSE)</f>
        <v>4000К</v>
      </c>
      <c r="V59" s="85">
        <f>VLOOKUP($B59,Данные!$A$2:$W$1215,7,FALSE)</f>
        <v>67</v>
      </c>
      <c r="W59" s="98" t="str">
        <f>VLOOKUP($B59,Данные!$A$2:$W$1215,18,FALSE)</f>
        <v>3 года</v>
      </c>
      <c r="X59" s="263"/>
      <c r="Y59" s="112">
        <f>VLOOKUP($B59,Данные!$A$2:$X$1215,24,FALSE)</f>
        <v>8260</v>
      </c>
    </row>
    <row r="60" spans="1:25" ht="69.95" customHeight="1">
      <c r="A60" s="540"/>
      <c r="B60" s="18" t="s">
        <v>296</v>
      </c>
      <c r="C60" s="165">
        <f>VLOOKUP(B60,Данные!A:AB,28,FALSE)</f>
        <v>9066</v>
      </c>
      <c r="D60" s="533"/>
      <c r="E60" s="536"/>
      <c r="F60" s="256" t="str">
        <f>VLOOKUP($B60,Данные!$A$2:$W$1215,6,FALSE)</f>
        <v>Л (полуширокая)</v>
      </c>
      <c r="G60" s="256" t="str">
        <f>VLOOKUP($B60,Данные!$A$2:$W$1215,8,FALSE)</f>
        <v>Samsung LM281</v>
      </c>
      <c r="H60" s="256" t="str">
        <f>VLOOKUP($B60,Данные!$A$2:$W$1215,14,FALSE)</f>
        <v>Экструдированный алюминиевый профиль (анодированный), прозрачное минеральное стекло**</v>
      </c>
      <c r="I60" s="256" t="str">
        <f>VLOOKUP($B60,Данные!$A$2:$W$1215,4,FALSE)</f>
        <v>176-264В AС</v>
      </c>
      <c r="J60" s="256">
        <f>VLOOKUP($B60,Данные!$A$2:$W$1215,5,FALSE)</f>
        <v>0.95</v>
      </c>
      <c r="K60" s="256" t="str">
        <f>VLOOKUP($B60,Данные!$A$2:$W$1215,15,FALSE)</f>
        <v xml:space="preserve"> -60°...+50° С</v>
      </c>
      <c r="L60" s="256" t="str">
        <f>VLOOKUP($B60,Данные!$A$2:$W$1215,16,FALSE)</f>
        <v>100 000 ч</v>
      </c>
      <c r="M60" s="256" t="str">
        <f>VLOOKUP($B60,Данные!A:AB,10,FALSE)</f>
        <v>275х325х130</v>
      </c>
      <c r="N60" s="307" t="str">
        <f>VLOOKUP($B60,Данные!A:AB,11,FALSE)</f>
        <v>300х350х140</v>
      </c>
      <c r="O60" s="307">
        <f>VLOOKUP($B60,Данные!A:AB,12,FALSE)</f>
        <v>3200</v>
      </c>
      <c r="P60" s="307">
        <f>VLOOKUP($B60,Данные!A:AB,13,FALSE)</f>
        <v>3450</v>
      </c>
      <c r="Q60" s="89">
        <f>VLOOKUP($B60,Данные!$A$2:$W$1215,9,FALSE)</f>
        <v>396</v>
      </c>
      <c r="R60" s="32">
        <f>VLOOKUP($B60,Данные!$A$2:$W$1215,2,FALSE)</f>
        <v>144</v>
      </c>
      <c r="S60" s="255">
        <f>VLOOKUP($B60,Данные!$A$2:$W$1215,3,FALSE)</f>
        <v>20160</v>
      </c>
      <c r="T60" s="96">
        <f t="shared" si="0"/>
        <v>140</v>
      </c>
      <c r="U60" s="86" t="str">
        <f>VLOOKUP($B60,Данные!$A$2:$W$1215,17,FALSE)</f>
        <v>4000К</v>
      </c>
      <c r="V60" s="86">
        <f>VLOOKUP($B60,Данные!$A$2:$W$1215,7,FALSE)</f>
        <v>67</v>
      </c>
      <c r="W60" s="99" t="str">
        <f>VLOOKUP($B60,Данные!$A$2:$W$1215,18,FALSE)</f>
        <v>3 года</v>
      </c>
      <c r="X60" s="265"/>
      <c r="Y60" s="113">
        <f>VLOOKUP($B60,Данные!$A$2:$X$1215,24,FALSE)</f>
        <v>9200</v>
      </c>
    </row>
    <row r="61" spans="1:25" ht="69.95" customHeight="1">
      <c r="A61" s="540"/>
      <c r="B61" s="18" t="s">
        <v>297</v>
      </c>
      <c r="C61" s="165">
        <f>VLOOKUP(B61,Данные!A:AB,28,FALSE)</f>
        <v>9067</v>
      </c>
      <c r="D61" s="533"/>
      <c r="E61" s="536"/>
      <c r="F61" s="256" t="str">
        <f>VLOOKUP($B61,Данные!$A$2:$W$1215,6,FALSE)</f>
        <v>Л (полуширокая)</v>
      </c>
      <c r="G61" s="256" t="str">
        <f>VLOOKUP($B61,Данные!$A$2:$W$1215,8,FALSE)</f>
        <v>Samsung LM281</v>
      </c>
      <c r="H61" s="256" t="str">
        <f>VLOOKUP($B61,Данные!$A$2:$W$1215,14,FALSE)</f>
        <v>Экструдированный алюминиевый профиль (анодированный), прозрачное минеральное стекло**</v>
      </c>
      <c r="I61" s="256" t="str">
        <f>VLOOKUP($B61,Данные!$A$2:$W$1215,4,FALSE)</f>
        <v>176-264В AС</v>
      </c>
      <c r="J61" s="256">
        <f>VLOOKUP($B61,Данные!$A$2:$W$1215,5,FALSE)</f>
        <v>0.95</v>
      </c>
      <c r="K61" s="256" t="str">
        <f>VLOOKUP($B61,Данные!$A$2:$W$1215,15,FALSE)</f>
        <v xml:space="preserve"> -60°...+50° С</v>
      </c>
      <c r="L61" s="256" t="str">
        <f>VLOOKUP($B61,Данные!$A$2:$W$1215,16,FALSE)</f>
        <v>100 000 ч</v>
      </c>
      <c r="M61" s="256" t="str">
        <f>VLOOKUP($B61,Данные!A:AB,10,FALSE)</f>
        <v>325х325х130</v>
      </c>
      <c r="N61" s="307" t="str">
        <f>VLOOKUP($B61,Данные!A:AB,11,FALSE)</f>
        <v>350x320x140</v>
      </c>
      <c r="O61" s="307">
        <f>VLOOKUP($B61,Данные!A:AB,12,FALSE)</f>
        <v>3550</v>
      </c>
      <c r="P61" s="307">
        <f>VLOOKUP($B61,Данные!A:AB,13,FALSE)</f>
        <v>3850</v>
      </c>
      <c r="Q61" s="89">
        <f>VLOOKUP($B61,Данные!$A$2:$W$1215,9,FALSE)</f>
        <v>504</v>
      </c>
      <c r="R61" s="32">
        <f>VLOOKUP($B61,Данные!$A$2:$W$1215,2,FALSE)</f>
        <v>186</v>
      </c>
      <c r="S61" s="255">
        <f>VLOOKUP($B61,Данные!$A$2:$W$1215,3,FALSE)</f>
        <v>26040</v>
      </c>
      <c r="T61" s="96">
        <f t="shared" si="0"/>
        <v>140</v>
      </c>
      <c r="U61" s="86" t="str">
        <f>VLOOKUP($B61,Данные!$A$2:$W$1215,17,FALSE)</f>
        <v>4000К</v>
      </c>
      <c r="V61" s="86">
        <f>VLOOKUP($B61,Данные!$A$2:$W$1215,7,FALSE)</f>
        <v>67</v>
      </c>
      <c r="W61" s="99" t="str">
        <f>VLOOKUP($B61,Данные!$A$2:$W$1215,18,FALSE)</f>
        <v>3 года</v>
      </c>
      <c r="X61" s="265"/>
      <c r="Y61" s="113">
        <f>VLOOKUP($B61,Данные!$A$2:$X$1215,24,FALSE)</f>
        <v>10620</v>
      </c>
    </row>
    <row r="62" spans="1:25" ht="69.95" customHeight="1">
      <c r="A62" s="540"/>
      <c r="B62" s="18" t="s">
        <v>298</v>
      </c>
      <c r="C62" s="165">
        <f>VLOOKUP(B62,Данные!A:AB,28,FALSE)</f>
        <v>9028</v>
      </c>
      <c r="D62" s="533"/>
      <c r="E62" s="536"/>
      <c r="F62" s="256" t="str">
        <f>VLOOKUP($B62,Данные!$A$2:$W$1215,6,FALSE)</f>
        <v>Л (полуширокая)</v>
      </c>
      <c r="G62" s="256" t="str">
        <f>VLOOKUP($B62,Данные!$A$2:$W$1215,8,FALSE)</f>
        <v>Samsung LM281</v>
      </c>
      <c r="H62" s="256" t="str">
        <f>VLOOKUP($B62,Данные!$A$2:$W$1215,14,FALSE)</f>
        <v>Экструдированный алюминиевый профиль (анодированный), прозрачное минеральное стекло**</v>
      </c>
      <c r="I62" s="256" t="str">
        <f>VLOOKUP($B62,Данные!$A$2:$W$1215,4,FALSE)</f>
        <v>176-264В AС</v>
      </c>
      <c r="J62" s="256">
        <f>VLOOKUP($B62,Данные!$A$2:$W$1215,5,FALSE)</f>
        <v>0.95</v>
      </c>
      <c r="K62" s="256" t="str">
        <f>VLOOKUP($B62,Данные!$A$2:$W$1215,15,FALSE)</f>
        <v xml:space="preserve"> -60°...+50° С</v>
      </c>
      <c r="L62" s="256" t="str">
        <f>VLOOKUP($B62,Данные!$A$2:$W$1215,16,FALSE)</f>
        <v>100 000 ч.</v>
      </c>
      <c r="M62" s="256" t="str">
        <f>VLOOKUP($B62,Данные!A:AB,10,FALSE)</f>
        <v>465х325х130</v>
      </c>
      <c r="N62" s="307" t="str">
        <f>VLOOKUP($B62,Данные!A:AB,11,FALSE)</f>
        <v>560х350х140</v>
      </c>
      <c r="O62" s="307">
        <f>VLOOKUP($B62,Данные!A:AB,12,FALSE)</f>
        <v>4600</v>
      </c>
      <c r="P62" s="307">
        <f>VLOOKUP($B62,Данные!A:AB,13,FALSE)</f>
        <v>5000</v>
      </c>
      <c r="Q62" s="89">
        <f>VLOOKUP($B62,Данные!$A$2:$W$1215,9,FALSE)</f>
        <v>648</v>
      </c>
      <c r="R62" s="32">
        <f>VLOOKUP($B62,Данные!$A$2:$W$1215,2,FALSE)</f>
        <v>240</v>
      </c>
      <c r="S62" s="255">
        <f>VLOOKUP($B62,Данные!$A$2:$W$1215,3,FALSE)</f>
        <v>33600</v>
      </c>
      <c r="T62" s="96">
        <f t="shared" si="0"/>
        <v>140</v>
      </c>
      <c r="U62" s="86" t="str">
        <f>VLOOKUP($B62,Данные!$A$2:$W$1215,17,FALSE)</f>
        <v>4000К</v>
      </c>
      <c r="V62" s="86">
        <f>VLOOKUP($B62,Данные!$A$2:$W$1215,7,FALSE)</f>
        <v>67</v>
      </c>
      <c r="W62" s="99" t="str">
        <f>VLOOKUP($B62,Данные!$A$2:$W$1215,18,FALSE)</f>
        <v>3 года</v>
      </c>
      <c r="X62" s="265"/>
      <c r="Y62" s="113">
        <f>VLOOKUP($B62,Данные!$A$2:$X$1215,24,FALSE)</f>
        <v>16045</v>
      </c>
    </row>
    <row r="63" spans="1:25" ht="69.95" customHeight="1">
      <c r="A63" s="540"/>
      <c r="B63" s="18" t="s">
        <v>299</v>
      </c>
      <c r="C63" s="165">
        <f>VLOOKUP(B63,Данные!A:AB,28,FALSE)</f>
        <v>9068</v>
      </c>
      <c r="D63" s="533"/>
      <c r="E63" s="536"/>
      <c r="F63" s="256" t="str">
        <f>VLOOKUP($B63,Данные!$A$2:$W$1215,6,FALSE)</f>
        <v>Л (полуширокая)</v>
      </c>
      <c r="G63" s="256" t="str">
        <f>VLOOKUP($B63,Данные!$A$2:$W$1215,8,FALSE)</f>
        <v>Samsung LM281</v>
      </c>
      <c r="H63" s="256" t="str">
        <f>VLOOKUP($B63,Данные!$A$2:$W$1215,14,FALSE)</f>
        <v>Экструдированный алюминиевый профиль (анодированный), прозрачное минеральное стекло**</v>
      </c>
      <c r="I63" s="256" t="str">
        <f>VLOOKUP($B63,Данные!$A$2:$W$1215,4,FALSE)</f>
        <v>176-264В AС</v>
      </c>
      <c r="J63" s="256">
        <f>VLOOKUP($B63,Данные!$A$2:$W$1215,5,FALSE)</f>
        <v>0.95</v>
      </c>
      <c r="K63" s="256" t="str">
        <f>VLOOKUP($B63,Данные!$A$2:$W$1215,15,FALSE)</f>
        <v xml:space="preserve"> -60°...+50° С</v>
      </c>
      <c r="L63" s="256" t="str">
        <f>VLOOKUP($B63,Данные!$A$2:$W$1215,16,FALSE)</f>
        <v>100 000 ч</v>
      </c>
      <c r="M63" s="256" t="str">
        <f>VLOOKUP($B63,Данные!A:AB,10,FALSE)</f>
        <v>525х325х130</v>
      </c>
      <c r="N63" s="307" t="str">
        <f>VLOOKUP($B63,Данные!A:AB,11,FALSE)</f>
        <v>560x350x150</v>
      </c>
      <c r="O63" s="307">
        <f>VLOOKUP($B63,Данные!A:AB,12,FALSE)</f>
        <v>5450</v>
      </c>
      <c r="P63" s="307">
        <f>VLOOKUP($B63,Данные!A:AB,13,FALSE)</f>
        <v>5900</v>
      </c>
      <c r="Q63" s="89">
        <f>VLOOKUP($B63,Данные!$A$2:$W$1215,9,FALSE)</f>
        <v>792</v>
      </c>
      <c r="R63" s="32">
        <f>VLOOKUP($B63,Данные!$A$2:$W$1215,2,FALSE)</f>
        <v>288</v>
      </c>
      <c r="S63" s="255">
        <f>VLOOKUP($B63,Данные!$A$2:$W$1215,3,FALSE)</f>
        <v>40320</v>
      </c>
      <c r="T63" s="96">
        <f t="shared" si="0"/>
        <v>140</v>
      </c>
      <c r="U63" s="86" t="str">
        <f>VLOOKUP($B63,Данные!$A$2:$W$1215,17,FALSE)</f>
        <v>4000К</v>
      </c>
      <c r="V63" s="86">
        <f>VLOOKUP($B63,Данные!$A$2:$W$1215,7,FALSE)</f>
        <v>67</v>
      </c>
      <c r="W63" s="99" t="str">
        <f>VLOOKUP($B63,Данные!$A$2:$W$1215,18,FALSE)</f>
        <v>3 года</v>
      </c>
      <c r="X63" s="265"/>
      <c r="Y63" s="113">
        <f>VLOOKUP($B63,Данные!$A$2:$X$1215,24,FALSE)</f>
        <v>16990</v>
      </c>
    </row>
    <row r="64" spans="1:25" ht="69.95" customHeight="1" thickBot="1">
      <c r="A64" s="541"/>
      <c r="B64" s="15" t="s">
        <v>300</v>
      </c>
      <c r="C64" s="166">
        <f>VLOOKUP(B64,Данные!A:AB,28,FALSE)</f>
        <v>9044</v>
      </c>
      <c r="D64" s="534"/>
      <c r="E64" s="537"/>
      <c r="F64" s="260" t="str">
        <f>VLOOKUP($B64,Данные!$A$2:$W$1215,6,FALSE)</f>
        <v>Л (полуширокая)</v>
      </c>
      <c r="G64" s="260" t="str">
        <f>VLOOKUP($B64,Данные!$A$2:$W$1215,8,FALSE)</f>
        <v>Samsung LM281</v>
      </c>
      <c r="H64" s="260" t="str">
        <f>VLOOKUP($B64,Данные!$A$2:$W$1215,14,FALSE)</f>
        <v>Экструдированный алюминиевый профиль (анодированный), прозрачное минеральное стекло**</v>
      </c>
      <c r="I64" s="260" t="str">
        <f>VLOOKUP($B64,Данные!$A$2:$W$1215,4,FALSE)</f>
        <v>176-264В AС</v>
      </c>
      <c r="J64" s="260">
        <f>VLOOKUP($B64,Данные!$A$2:$W$1215,5,FALSE)</f>
        <v>0.95</v>
      </c>
      <c r="K64" s="260" t="str">
        <f>VLOOKUP($B64,Данные!$A$2:$W$1215,15,FALSE)</f>
        <v xml:space="preserve"> -60°...+50° С</v>
      </c>
      <c r="L64" s="260" t="str">
        <f>VLOOKUP($B64,Данные!$A$2:$W$1215,16,FALSE)</f>
        <v>100 000 ч.</v>
      </c>
      <c r="M64" s="260" t="str">
        <f>VLOOKUP($B64,Данные!A:AB,10,FALSE)</f>
        <v>625х325х130</v>
      </c>
      <c r="N64" s="308" t="str">
        <f>VLOOKUP($B64,Данные!A:AB,11,FALSE)</f>
        <v>650х350х140</v>
      </c>
      <c r="O64" s="308">
        <f>VLOOKUP($B64,Данные!A:AB,12,FALSE)</f>
        <v>6700</v>
      </c>
      <c r="P64" s="308">
        <f>VLOOKUP($B64,Данные!A:AB,13,FALSE)</f>
        <v>7000</v>
      </c>
      <c r="Q64" s="90">
        <f>VLOOKUP($B64,Данные!$A$2:$W$1215,9,FALSE)</f>
        <v>1008</v>
      </c>
      <c r="R64" s="69">
        <f>VLOOKUP($B64,Данные!$A$2:$W$1215,2,FALSE)</f>
        <v>372</v>
      </c>
      <c r="S64" s="258">
        <f>VLOOKUP($B64,Данные!$A$2:$W$1215,3,FALSE)</f>
        <v>52080</v>
      </c>
      <c r="T64" s="97">
        <f t="shared" si="0"/>
        <v>140</v>
      </c>
      <c r="U64" s="87" t="str">
        <f>VLOOKUP($B64,Данные!$A$2:$W$1215,17,FALSE)</f>
        <v>4000К</v>
      </c>
      <c r="V64" s="87">
        <f>VLOOKUP($B64,Данные!$A$2:$W$1215,7,FALSE)</f>
        <v>67</v>
      </c>
      <c r="W64" s="100" t="str">
        <f>VLOOKUP($B64,Данные!$A$2:$W$1215,18,FALSE)</f>
        <v>3 года</v>
      </c>
      <c r="X64" s="264"/>
      <c r="Y64" s="114">
        <f>VLOOKUP($B64,Данные!$A$2:$X$1215,24,FALSE)</f>
        <v>20525</v>
      </c>
    </row>
    <row r="65" spans="1:30" ht="39.950000000000003" customHeight="1" thickBot="1">
      <c r="A65" s="543" t="s">
        <v>218</v>
      </c>
      <c r="B65" s="544"/>
      <c r="C65" s="544"/>
      <c r="D65" s="544"/>
      <c r="E65" s="544"/>
      <c r="F65" s="544"/>
      <c r="G65" s="544"/>
      <c r="H65" s="544"/>
      <c r="I65" s="544"/>
      <c r="J65" s="544"/>
      <c r="K65" s="544"/>
      <c r="L65" s="544"/>
      <c r="M65" s="544"/>
      <c r="N65" s="544"/>
      <c r="O65" s="544"/>
      <c r="P65" s="544"/>
      <c r="Q65" s="544"/>
      <c r="R65" s="544"/>
      <c r="S65" s="544"/>
      <c r="T65" s="544"/>
      <c r="U65" s="544"/>
      <c r="V65" s="544"/>
      <c r="W65" s="544"/>
      <c r="X65" s="544"/>
      <c r="Y65" s="545"/>
    </row>
    <row r="66" spans="1:30" ht="72" customHeight="1">
      <c r="A66" s="557"/>
      <c r="B66" s="14" t="s">
        <v>301</v>
      </c>
      <c r="C66" s="167">
        <f>VLOOKUP(B66,Данные!A:AB,28,FALSE)</f>
        <v>9045</v>
      </c>
      <c r="D66" s="533" t="s">
        <v>311</v>
      </c>
      <c r="E66" s="535" t="str">
        <f>CONCATENATE(CONCATENATE($F$4,": ",$F66,CHAR(10),$H$4,": ",$H66,CHAR(10),$I$4,": ",$I66,CHAR(10),$J$4,": ",$J66,CHAR(10),$K$4,": ",$K66,CHAR(10),$L$4,": ",$L66,CHAR(10)),"*Цветовая темп.:
 4000К;"," 
 **Рассеиватель: 
 - силикатное стекло.")</f>
        <v>КСС: Л (полуширокая)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*Цветовая темп.:
 4000К; 
 **Рассеиватель: 
 - силикатное стекло.</v>
      </c>
      <c r="F66" s="256" t="str">
        <f>VLOOKUP($B66,Данные!$A$2:$W$1215,6,FALSE)</f>
        <v>Л (полуширокая)</v>
      </c>
      <c r="G66" s="256" t="str">
        <f>VLOOKUP($B66,Данные!$A$2:$W$1215,8,FALSE)</f>
        <v>Samsung LM281</v>
      </c>
      <c r="H66" s="256" t="str">
        <f>VLOOKUP($B66,Данные!$A$2:$W$1215,14,FALSE)</f>
        <v>Экструдированный алюминиевый профиль (анодированный), прозрачное минеральное стекло**</v>
      </c>
      <c r="I66" s="256" t="str">
        <f>VLOOKUP($B66,Данные!$A$2:$W$1215,4,FALSE)</f>
        <v>176-264В AС</v>
      </c>
      <c r="J66" s="256">
        <f>VLOOKUP($B66,Данные!$A$2:$W$1215,5,FALSE)</f>
        <v>0.95</v>
      </c>
      <c r="K66" s="256" t="str">
        <f>VLOOKUP($B66,Данные!$A$2:$W$1215,15,FALSE)</f>
        <v xml:space="preserve"> -60°...+50° С</v>
      </c>
      <c r="L66" s="256" t="str">
        <f>VLOOKUP($B66,Данные!$A$2:$W$1215,16,FALSE)</f>
        <v>100 000 ч.</v>
      </c>
      <c r="M66" s="256" t="str">
        <f>VLOOKUP($B66,Данные!A:AB,10,FALSE)</f>
        <v>510х100х150</v>
      </c>
      <c r="N66" s="307" t="str">
        <f>VLOOKUP($B66,Данные!A:AB,11,FALSE)</f>
        <v>450x170x110</v>
      </c>
      <c r="O66" s="307">
        <f>VLOOKUP($B66,Данные!A:AB,12,FALSE)</f>
        <v>1700</v>
      </c>
      <c r="P66" s="307">
        <f>VLOOKUP($B66,Данные!A:AB,13,FALSE)</f>
        <v>1850</v>
      </c>
      <c r="Q66" s="89">
        <f>VLOOKUP($B66,Данные!$A$2:$W$1215,9,FALSE)</f>
        <v>168</v>
      </c>
      <c r="R66" s="32">
        <f>VLOOKUP($B66,Данные!$A$2:$W$1215,2,FALSE)</f>
        <v>32</v>
      </c>
      <c r="S66" s="255">
        <f>VLOOKUP($B66,Данные!$A$2:$W$1215,3,FALSE)</f>
        <v>4480</v>
      </c>
      <c r="T66" s="96">
        <f>S66/R66</f>
        <v>140</v>
      </c>
      <c r="U66" s="86" t="str">
        <f>VLOOKUP($B66,Данные!$A$2:$W$1215,17,FALSE)</f>
        <v>4000К</v>
      </c>
      <c r="V66" s="86">
        <f>VLOOKUP($B66,Данные!$A$2:$W$1215,7,FALSE)</f>
        <v>67</v>
      </c>
      <c r="W66" s="99" t="str">
        <f>VLOOKUP($B66,Данные!$A$2:$W$1215,18,FALSE)</f>
        <v>3 года</v>
      </c>
      <c r="X66" s="265"/>
      <c r="Y66" s="113">
        <f>VLOOKUP($B66,Данные!$A$2:$X$1215,24,FALSE)</f>
        <v>4090</v>
      </c>
    </row>
    <row r="67" spans="1:30" ht="72" customHeight="1">
      <c r="A67" s="558"/>
      <c r="B67" s="14" t="s">
        <v>302</v>
      </c>
      <c r="C67" s="167">
        <f>VLOOKUP(B67,Данные!A:AB,28,FALSE)</f>
        <v>9046</v>
      </c>
      <c r="D67" s="533"/>
      <c r="E67" s="536"/>
      <c r="F67" s="256" t="str">
        <f>VLOOKUP($B67,Данные!$A$2:$W$1215,6,FALSE)</f>
        <v>Л (полуширокая)</v>
      </c>
      <c r="G67" s="256" t="str">
        <f>VLOOKUP($B67,Данные!$A$2:$W$1215,8,FALSE)</f>
        <v>Samsung LM281</v>
      </c>
      <c r="H67" s="256" t="str">
        <f>VLOOKUP($B67,Данные!$A$2:$W$1215,14,FALSE)</f>
        <v>Экструдированный алюминиевый профиль (анодированный), прозрачное минеральное стекло**</v>
      </c>
      <c r="I67" s="256" t="str">
        <f>VLOOKUP($B67,Данные!$A$2:$W$1215,4,FALSE)</f>
        <v>176-264В AС</v>
      </c>
      <c r="J67" s="256">
        <f>VLOOKUP($B67,Данные!$A$2:$W$1215,5,FALSE)</f>
        <v>0.95</v>
      </c>
      <c r="K67" s="256" t="str">
        <f>VLOOKUP($B67,Данные!$A$2:$W$1215,15,FALSE)</f>
        <v xml:space="preserve"> -60°...+50° С</v>
      </c>
      <c r="L67" s="256" t="str">
        <f>VLOOKUP($B67,Данные!$A$2:$W$1215,16,FALSE)</f>
        <v>100 000 ч.</v>
      </c>
      <c r="M67" s="256" t="str">
        <f>VLOOKUP($B67,Данные!A:AB,10,FALSE)</f>
        <v>510х100х150</v>
      </c>
      <c r="N67" s="307" t="str">
        <f>VLOOKUP($B67,Данные!A:AB,11,FALSE)</f>
        <v>450х170х110</v>
      </c>
      <c r="O67" s="307">
        <f>VLOOKUP($B67,Данные!A:AB,12,FALSE)</f>
        <v>1700</v>
      </c>
      <c r="P67" s="307">
        <f>VLOOKUP($B67,Данные!A:AB,13,FALSE)</f>
        <v>1850</v>
      </c>
      <c r="Q67" s="89">
        <f>VLOOKUP($B67,Данные!$A$2:$W$1215,9,FALSE)</f>
        <v>168</v>
      </c>
      <c r="R67" s="32">
        <f>VLOOKUP($B67,Данные!$A$2:$W$1215,2,FALSE)</f>
        <v>48</v>
      </c>
      <c r="S67" s="255">
        <f>VLOOKUP($B67,Данные!$A$2:$W$1215,3,FALSE)</f>
        <v>6720</v>
      </c>
      <c r="T67" s="96">
        <f>S67/R67</f>
        <v>140</v>
      </c>
      <c r="U67" s="86" t="str">
        <f>VLOOKUP($B67,Данные!$A$2:$W$1215,17,FALSE)</f>
        <v>4000К</v>
      </c>
      <c r="V67" s="86">
        <f>VLOOKUP($B67,Данные!$A$2:$W$1215,7,FALSE)</f>
        <v>67</v>
      </c>
      <c r="W67" s="99" t="str">
        <f>VLOOKUP($B67,Данные!$A$2:$W$1215,18,FALSE)</f>
        <v>3 года</v>
      </c>
      <c r="X67" s="265"/>
      <c r="Y67" s="113">
        <f>VLOOKUP($B67,Данные!$A$2:$X$1215,24,FALSE)</f>
        <v>4720</v>
      </c>
    </row>
    <row r="68" spans="1:30" ht="72" customHeight="1">
      <c r="A68" s="558"/>
      <c r="B68" s="144" t="s">
        <v>303</v>
      </c>
      <c r="C68" s="168">
        <f>VLOOKUP(B68,Данные!A:AB,28,FALSE)</f>
        <v>9047</v>
      </c>
      <c r="D68" s="533"/>
      <c r="E68" s="536"/>
      <c r="F68" s="256" t="str">
        <f>VLOOKUP($B68,Данные!$A$2:$W$1215,6,FALSE)</f>
        <v>Л (полуширокая)</v>
      </c>
      <c r="G68" s="256" t="str">
        <f>VLOOKUP($B68,Данные!$A$2:$W$1215,8,FALSE)</f>
        <v>Samsung LM281</v>
      </c>
      <c r="H68" s="256" t="str">
        <f>VLOOKUP($B68,Данные!$A$2:$W$1215,14,FALSE)</f>
        <v>Экструдированный алюминиевый профиль (анодированный), прозрачное минеральное стекло**</v>
      </c>
      <c r="I68" s="256" t="str">
        <f>VLOOKUP($B68,Данные!$A$2:$W$1215,4,FALSE)</f>
        <v>176-264В AС</v>
      </c>
      <c r="J68" s="256">
        <f>VLOOKUP($B68,Данные!$A$2:$W$1215,5,FALSE)</f>
        <v>0.95</v>
      </c>
      <c r="K68" s="256" t="str">
        <f>VLOOKUP($B68,Данные!$A$2:$W$1215,15,FALSE)</f>
        <v xml:space="preserve"> -60°...+50° С</v>
      </c>
      <c r="L68" s="256" t="str">
        <f>VLOOKUP($B68,Данные!$A$2:$W$1215,16,FALSE)</f>
        <v>100 000 ч</v>
      </c>
      <c r="M68" s="256" t="str">
        <f>VLOOKUP($B68,Данные!A:AB,10,FALSE)</f>
        <v>510х100х150</v>
      </c>
      <c r="N68" s="307" t="str">
        <f>VLOOKUP($B68,Данные!A:AB,11,FALSE)</f>
        <v>450x170x110</v>
      </c>
      <c r="O68" s="307">
        <f>VLOOKUP($B68,Данные!A:AB,12,FALSE)</f>
        <v>1950</v>
      </c>
      <c r="P68" s="307">
        <f>VLOOKUP($B68,Данные!A:AB,13,FALSE)</f>
        <v>2150</v>
      </c>
      <c r="Q68" s="89">
        <f>VLOOKUP($B68,Данные!$A$2:$W$1215,9,FALSE)</f>
        <v>168</v>
      </c>
      <c r="R68" s="32">
        <f>VLOOKUP($B68,Данные!$A$2:$W$1215,2,FALSE)</f>
        <v>64</v>
      </c>
      <c r="S68" s="255">
        <f>VLOOKUP($B68,Данные!$A$2:$W$1215,3,FALSE)</f>
        <v>8960</v>
      </c>
      <c r="T68" s="96">
        <f t="shared" si="0"/>
        <v>140</v>
      </c>
      <c r="U68" s="86" t="str">
        <f>VLOOKUP($B68,Данные!$A$2:$W$1215,17,FALSE)</f>
        <v>4000К</v>
      </c>
      <c r="V68" s="86">
        <f>VLOOKUP($B68,Данные!$A$2:$W$1215,7,FALSE)</f>
        <v>67</v>
      </c>
      <c r="W68" s="99" t="str">
        <f>VLOOKUP($B68,Данные!$A$2:$W$1215,18,FALSE)</f>
        <v>3 года</v>
      </c>
      <c r="X68" s="265"/>
      <c r="Y68" s="113">
        <f>VLOOKUP($B68,Данные!$A$2:$X$1215,24,FALSE)</f>
        <v>5505</v>
      </c>
    </row>
    <row r="69" spans="1:30" ht="72" customHeight="1">
      <c r="A69" s="558"/>
      <c r="B69" s="18" t="s">
        <v>304</v>
      </c>
      <c r="C69" s="165">
        <f>VLOOKUP(B69,Данные!A:AB,28,FALSE)</f>
        <v>9048</v>
      </c>
      <c r="D69" s="533"/>
      <c r="E69" s="536"/>
      <c r="F69" s="256" t="str">
        <f>VLOOKUP($B69,Данные!$A$2:$W$1215,6,FALSE)</f>
        <v>Л (полуширокая)</v>
      </c>
      <c r="G69" s="256" t="str">
        <f>VLOOKUP($B69,Данные!$A$2:$W$1215,8,FALSE)</f>
        <v>Samsung LM281</v>
      </c>
      <c r="H69" s="256" t="str">
        <f>VLOOKUP($B69,Данные!$A$2:$W$1215,14,FALSE)</f>
        <v>Экструдированный алюминиевый профиль (анодированный), прозрачное минеральное стекло**</v>
      </c>
      <c r="I69" s="256" t="str">
        <f>VLOOKUP($B69,Данные!$A$2:$W$1215,4,FALSE)</f>
        <v>176-264В AС</v>
      </c>
      <c r="J69" s="256">
        <f>VLOOKUP($B69,Данные!$A$2:$W$1215,5,FALSE)</f>
        <v>0.95</v>
      </c>
      <c r="K69" s="256" t="str">
        <f>VLOOKUP($B69,Данные!$A$2:$W$1215,15,FALSE)</f>
        <v xml:space="preserve"> -60°...+50° С</v>
      </c>
      <c r="L69" s="256" t="str">
        <f>VLOOKUP($B69,Данные!$A$2:$W$1215,16,FALSE)</f>
        <v>100 000 ч</v>
      </c>
      <c r="M69" s="256" t="str">
        <f>VLOOKUP($B69,Данные!A:AB,10,FALSE)</f>
        <v>600х100х175</v>
      </c>
      <c r="N69" s="307" t="str">
        <f>VLOOKUP($B69,Данные!A:AB,11,FALSE)</f>
        <v>520x180x110</v>
      </c>
      <c r="O69" s="307">
        <f>VLOOKUP($B69,Данные!A:AB,12,FALSE)</f>
        <v>2250</v>
      </c>
      <c r="P69" s="307">
        <f>VLOOKUP($B69,Данные!A:AB,13,FALSE)</f>
        <v>2450</v>
      </c>
      <c r="Q69" s="89">
        <f>VLOOKUP($B69,Данные!$A$2:$W$1215,9,FALSE)</f>
        <v>264</v>
      </c>
      <c r="R69" s="32">
        <f>VLOOKUP($B69,Данные!$A$2:$W$1215,2,FALSE)</f>
        <v>96</v>
      </c>
      <c r="S69" s="255">
        <f>VLOOKUP($B69,Данные!$A$2:$W$1215,3,FALSE)</f>
        <v>13440</v>
      </c>
      <c r="T69" s="96">
        <f t="shared" si="0"/>
        <v>140</v>
      </c>
      <c r="U69" s="86" t="str">
        <f>VLOOKUP($B69,Данные!$A$2:$W$1215,17,FALSE)</f>
        <v>4000К</v>
      </c>
      <c r="V69" s="86">
        <f>VLOOKUP($B69,Данные!$A$2:$W$1215,7,FALSE)</f>
        <v>67</v>
      </c>
      <c r="W69" s="99" t="str">
        <f>VLOOKUP($B69,Данные!$A$2:$W$1215,18,FALSE)</f>
        <v>3 года</v>
      </c>
      <c r="X69" s="265"/>
      <c r="Y69" s="113">
        <f>VLOOKUP($B69,Данные!$A$2:$X$1215,24,FALSE)</f>
        <v>6135</v>
      </c>
    </row>
    <row r="70" spans="1:30" ht="72" customHeight="1">
      <c r="A70" s="558"/>
      <c r="B70" s="18" t="s">
        <v>305</v>
      </c>
      <c r="C70" s="165">
        <f>VLOOKUP(B70,Данные!A:AB,28,FALSE)</f>
        <v>9049</v>
      </c>
      <c r="D70" s="533"/>
      <c r="E70" s="536"/>
      <c r="F70" s="256" t="str">
        <f>VLOOKUP($B70,Данные!$A$2:$W$1215,6,FALSE)</f>
        <v>Л (полуширокая)</v>
      </c>
      <c r="G70" s="256" t="str">
        <f>VLOOKUP($B70,Данные!$A$2:$W$1215,8,FALSE)</f>
        <v>Samsung LM281</v>
      </c>
      <c r="H70" s="256" t="str">
        <f>VLOOKUP($B70,Данные!$A$2:$W$1215,14,FALSE)</f>
        <v>Экструдированный алюминиевый профиль (анодированный), прозрачное минеральное стекло**</v>
      </c>
      <c r="I70" s="256" t="str">
        <f>VLOOKUP($B70,Данные!$A$2:$W$1215,4,FALSE)</f>
        <v>176-264В AС</v>
      </c>
      <c r="J70" s="256">
        <f>VLOOKUP($B70,Данные!$A$2:$W$1215,5,FALSE)</f>
        <v>0.95</v>
      </c>
      <c r="K70" s="256" t="str">
        <f>VLOOKUP($B70,Данные!$A$2:$W$1215,15,FALSE)</f>
        <v xml:space="preserve"> -60°...+50° С</v>
      </c>
      <c r="L70" s="256" t="str">
        <f>VLOOKUP($B70,Данные!$A$2:$W$1215,16,FALSE)</f>
        <v>100 000 ч</v>
      </c>
      <c r="M70" s="256" t="str">
        <f>VLOOKUP($B70,Данные!A:AB,10,FALSE)</f>
        <v>685х100х200</v>
      </c>
      <c r="N70" s="307" t="str">
        <f>VLOOKUP($B70,Данные!A:AB,11,FALSE)</f>
        <v>620x220x110</v>
      </c>
      <c r="O70" s="307">
        <f>VLOOKUP($B70,Данные!A:AB,12,FALSE)</f>
        <v>2700</v>
      </c>
      <c r="P70" s="307">
        <f>VLOOKUP($B70,Данные!A:AB,13,FALSE)</f>
        <v>3000</v>
      </c>
      <c r="Q70" s="89">
        <f>VLOOKUP($B70,Данные!$A$2:$W$1215,9,FALSE)</f>
        <v>336</v>
      </c>
      <c r="R70" s="32">
        <f>VLOOKUP($B70,Данные!$A$2:$W$1215,2,FALSE)</f>
        <v>124</v>
      </c>
      <c r="S70" s="255">
        <f>VLOOKUP($B70,Данные!$A$2:$W$1215,3,FALSE)</f>
        <v>17360</v>
      </c>
      <c r="T70" s="96">
        <f>S70/R70</f>
        <v>140</v>
      </c>
      <c r="U70" s="86" t="str">
        <f>VLOOKUP($B70,Данные!$A$2:$W$1215,17,FALSE)</f>
        <v>4000К</v>
      </c>
      <c r="V70" s="86">
        <f>VLOOKUP($B70,Данные!$A$2:$W$1215,7,FALSE)</f>
        <v>67</v>
      </c>
      <c r="W70" s="99" t="str">
        <f>VLOOKUP($B70,Данные!$A$2:$W$1215,18,FALSE)</f>
        <v>3 года</v>
      </c>
      <c r="X70" s="265"/>
      <c r="Y70" s="113">
        <f>VLOOKUP($B70,Данные!$A$2:$X$1215,24,FALSE)</f>
        <v>7080</v>
      </c>
      <c r="Z70" s="70"/>
    </row>
    <row r="71" spans="1:30" ht="72" customHeight="1">
      <c r="A71" s="558"/>
      <c r="B71" s="144" t="s">
        <v>838</v>
      </c>
      <c r="C71" s="168">
        <f>VLOOKUP(B71,Данные!A:AB,28,FALSE)</f>
        <v>90491</v>
      </c>
      <c r="D71" s="533"/>
      <c r="E71" s="536"/>
      <c r="F71" s="382" t="str">
        <f>VLOOKUP($B71,Данные!$A$2:$W$1215,6,FALSE)</f>
        <v>Л (полуширокая)</v>
      </c>
      <c r="G71" s="382" t="str">
        <f>VLOOKUP($B71,Данные!$A$2:$W$1215,8,FALSE)</f>
        <v>Samsung LM281</v>
      </c>
      <c r="H71" s="382" t="str">
        <f>VLOOKUP($B71,Данные!$A$2:$W$1215,14,FALSE)</f>
        <v>Экструдированный алюминиевый профиль (анодированный), прозрачное минеральное стекло**</v>
      </c>
      <c r="I71" s="382" t="str">
        <f>VLOOKUP($B71,Данные!$A$2:$W$1215,4,FALSE)</f>
        <v>176-264В AС</v>
      </c>
      <c r="J71" s="382">
        <f>VLOOKUP($B71,Данные!$A$2:$W$1215,5,FALSE)</f>
        <v>0.95</v>
      </c>
      <c r="K71" s="382" t="str">
        <f>VLOOKUP($B71,Данные!$A$2:$W$1215,15,FALSE)</f>
        <v xml:space="preserve"> -60°...+50° С</v>
      </c>
      <c r="L71" s="382" t="str">
        <f>VLOOKUP($B71,Данные!$A$2:$W$1215,16,FALSE)</f>
        <v>100 000 ч</v>
      </c>
      <c r="M71" s="382" t="str">
        <f>VLOOKUP($B71,Данные!A:AB,10,FALSE)</f>
        <v>930х100х270</v>
      </c>
      <c r="N71" s="385" t="str">
        <f>VLOOKUP($B71,Данные!A:AB,11,FALSE)</f>
        <v>950x350x110</v>
      </c>
      <c r="O71" s="385">
        <f>VLOOKUP($B71,Данные!A:AB,12,FALSE)</f>
        <v>3200</v>
      </c>
      <c r="P71" s="385">
        <f>VLOOKUP($B71,Данные!A:AB,13,FALSE)</f>
        <v>3500</v>
      </c>
      <c r="Q71" s="89">
        <f>VLOOKUP($B71,Данные!$A$2:$W$1215,9,FALSE)</f>
        <v>432</v>
      </c>
      <c r="R71" s="32">
        <f>VLOOKUP($B71,Данные!$A$2:$W$1215,2,FALSE)</f>
        <v>160</v>
      </c>
      <c r="S71" s="380">
        <f>VLOOKUP($B71,Данные!$A$2:$W$1215,3,FALSE)</f>
        <v>22400</v>
      </c>
      <c r="T71" s="96">
        <f>S71/R71</f>
        <v>140</v>
      </c>
      <c r="U71" s="86" t="str">
        <f>VLOOKUP($B71,Данные!$A$2:$W$1215,17,FALSE)</f>
        <v>4000К</v>
      </c>
      <c r="V71" s="86">
        <f>VLOOKUP($B71,Данные!$A$2:$W$1215,7,FALSE)</f>
        <v>67</v>
      </c>
      <c r="W71" s="99" t="str">
        <f>VLOOKUP($B71,Данные!$A$2:$W$1215,18,FALSE)</f>
        <v>3 года</v>
      </c>
      <c r="X71" s="386"/>
      <c r="Y71" s="113">
        <f>VLOOKUP($B71,Данные!$A$2:$X$1215,24,FALSE)</f>
        <v>10700</v>
      </c>
      <c r="Z71" s="70"/>
    </row>
    <row r="72" spans="1:30" ht="72" customHeight="1" thickBot="1">
      <c r="A72" s="559"/>
      <c r="B72" s="15" t="s">
        <v>306</v>
      </c>
      <c r="C72" s="166">
        <f>VLOOKUP(B72,Данные!A:AB,28,FALSE)</f>
        <v>9050</v>
      </c>
      <c r="D72" s="534"/>
      <c r="E72" s="537"/>
      <c r="F72" s="260" t="str">
        <f>VLOOKUP($B72,Данные!$A$2:$W$1215,6,FALSE)</f>
        <v>Л (полуширокая)</v>
      </c>
      <c r="G72" s="260" t="str">
        <f>VLOOKUP($B72,Данные!$A$2:$W$1215,8,FALSE)</f>
        <v>Samsung LM281</v>
      </c>
      <c r="H72" s="260" t="str">
        <f>VLOOKUP($B72,Данные!$A$2:$W$1215,14,FALSE)</f>
        <v>Экструдированный алюминиевый профиль (анодированный), прозрачное минеральное стекло**</v>
      </c>
      <c r="I72" s="260" t="str">
        <f>VLOOKUP($B72,Данные!$A$2:$W$1215,4,FALSE)</f>
        <v>176-264В AС</v>
      </c>
      <c r="J72" s="260">
        <f>VLOOKUP($B72,Данные!$A$2:$W$1215,5,FALSE)</f>
        <v>0.95</v>
      </c>
      <c r="K72" s="260" t="str">
        <f>VLOOKUP($B72,Данные!$A$2:$W$1215,15,FALSE)</f>
        <v xml:space="preserve"> -60°...+50° С</v>
      </c>
      <c r="L72" s="260" t="str">
        <f>VLOOKUP($B72,Данные!$A$2:$W$1215,16,FALSE)</f>
        <v>100 000 ч</v>
      </c>
      <c r="M72" s="260" t="str">
        <f>VLOOKUP($B72,Данные!A:AB,10,FALSE)</f>
        <v>1030х100х300</v>
      </c>
      <c r="N72" s="308" t="str">
        <f>VLOOKUP($B72,Данные!A:AB,11,FALSE)</f>
        <v>950x350x110</v>
      </c>
      <c r="O72" s="308">
        <f>VLOOKUP($B72,Данные!A:AB,12,FALSE)</f>
        <v>3650</v>
      </c>
      <c r="P72" s="308">
        <f>VLOOKUP($B72,Данные!A:AB,13,FALSE)</f>
        <v>4150</v>
      </c>
      <c r="Q72" s="90">
        <f>VLOOKUP($B72,Данные!$A$2:$W$1215,9,FALSE)</f>
        <v>528</v>
      </c>
      <c r="R72" s="69">
        <f>VLOOKUP($B72,Данные!$A$2:$W$1215,2,FALSE)</f>
        <v>192</v>
      </c>
      <c r="S72" s="258">
        <f>VLOOKUP($B72,Данные!$A$2:$W$1215,3,FALSE)</f>
        <v>26880</v>
      </c>
      <c r="T72" s="97">
        <f>S72/R72</f>
        <v>140</v>
      </c>
      <c r="U72" s="87" t="str">
        <f>VLOOKUP($B72,Данные!$A$2:$W$1215,17,FALSE)</f>
        <v>4000К</v>
      </c>
      <c r="V72" s="87">
        <f>VLOOKUP($B72,Данные!$A$2:$W$1215,7,FALSE)</f>
        <v>67</v>
      </c>
      <c r="W72" s="100" t="str">
        <f>VLOOKUP($B72,Данные!$A$2:$W$1215,18,FALSE)</f>
        <v>3 года</v>
      </c>
      <c r="X72" s="264"/>
      <c r="Y72" s="114">
        <f>VLOOKUP($B72,Данные!$A$2:$X$1215,24,FALSE)</f>
        <v>11325</v>
      </c>
    </row>
    <row r="73" spans="1:30" ht="140.1" customHeight="1">
      <c r="A73" s="539"/>
      <c r="B73" s="11" t="s">
        <v>307</v>
      </c>
      <c r="C73" s="169">
        <f>VLOOKUP(B73,Данные!A:AB,28,FALSE)</f>
        <v>9051</v>
      </c>
      <c r="D73" s="532" t="s">
        <v>311</v>
      </c>
      <c r="E73" s="535" t="str">
        <f>CONCATENATE(CONCATENATE($F$4,": ",$F73,CHAR(10),$H$4,": ",$H73,CHAR(10),$I$4,": ",$I73,CHAR(10),$J$4,": ",$J73,CHAR(10),$K$4,": ",$K73,CHAR(10),$L$4,": ",$L73,CHAR(10)),"*Цветовая темп.:
 4000К;"," 
 **Рассеиватель: 
 - силикатное стекло.")</f>
        <v>КСС: Л (полуширокая)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100 000 ч
*Цветовая темп.:
 4000К; 
 **Рассеиватель: 
 - силикатное стекло.</v>
      </c>
      <c r="F73" s="79" t="str">
        <f>VLOOKUP($B73,Данные!$A$2:$W$1215,6,FALSE)</f>
        <v>Л (полуширокая)</v>
      </c>
      <c r="G73" s="259" t="str">
        <f>VLOOKUP($B73,Данные!$A$2:$W$1215,8,FALSE)</f>
        <v>Samsung LM281</v>
      </c>
      <c r="H73" s="259" t="str">
        <f>VLOOKUP($B73,Данные!$A$2:$W$1215,14,FALSE)</f>
        <v>Экструдированный алюминиевый профиль (анодированный), прозрачное минеральное стекло**</v>
      </c>
      <c r="I73" s="259" t="str">
        <f>VLOOKUP($B73,Данные!$A$2:$W$1215,4,FALSE)</f>
        <v>176-264В AС</v>
      </c>
      <c r="J73" s="259">
        <f>VLOOKUP($B73,Данные!$A$2:$W$1215,5,FALSE)</f>
        <v>0.95</v>
      </c>
      <c r="K73" s="259" t="str">
        <f>VLOOKUP($B73,Данные!$A$2:$W$1215,15,FALSE)</f>
        <v xml:space="preserve"> -60°...+50° С</v>
      </c>
      <c r="L73" s="259" t="str">
        <f>VLOOKUP($B73,Данные!$A$2:$W$1215,16,FALSE)</f>
        <v>100 000 ч</v>
      </c>
      <c r="M73" s="259" t="str">
        <f>VLOOKUP($B73,Данные!A:AB,10,FALSE)</f>
        <v>600х210х175</v>
      </c>
      <c r="N73" s="22" t="str">
        <f>VLOOKUP($B73,Данные!A:AB,11,FALSE)</f>
        <v>540x450x250</v>
      </c>
      <c r="O73" s="22">
        <f>VLOOKUP($B73,Данные!A:AB,12,FALSE)</f>
        <v>4600</v>
      </c>
      <c r="P73" s="22">
        <f>VLOOKUP($B73,Данные!A:AB,13,FALSE)</f>
        <v>5000</v>
      </c>
      <c r="Q73" s="88">
        <f>VLOOKUP($B73,Данные!$A$2:$W$1215,9,FALSE)</f>
        <v>528</v>
      </c>
      <c r="R73" s="31">
        <f>VLOOKUP($B73,Данные!$A$2:$W$1215,2,FALSE)</f>
        <v>192</v>
      </c>
      <c r="S73" s="257">
        <f>VLOOKUP($B73,Данные!$A$2:$W$1215,3,FALSE)</f>
        <v>26880</v>
      </c>
      <c r="T73" s="95">
        <f>S73/R73</f>
        <v>140</v>
      </c>
      <c r="U73" s="85" t="str">
        <f>VLOOKUP($B73,Данные!$A$2:$W$1215,17,FALSE)</f>
        <v>4000К</v>
      </c>
      <c r="V73" s="85">
        <f>VLOOKUP($B73,Данные!$A$2:$W$1215,7,FALSE)</f>
        <v>67</v>
      </c>
      <c r="W73" s="98" t="str">
        <f>VLOOKUP($B73,Данные!$A$2:$W$1215,18,FALSE)</f>
        <v>3 года</v>
      </c>
      <c r="X73" s="263"/>
      <c r="Y73" s="112">
        <f>VLOOKUP($B73,Данные!$A$2:$X$1215,24,FALSE)</f>
        <v>12270</v>
      </c>
    </row>
    <row r="74" spans="1:30" ht="140.1" customHeight="1" thickBot="1">
      <c r="A74" s="541"/>
      <c r="B74" s="16" t="s">
        <v>308</v>
      </c>
      <c r="C74" s="170">
        <f>VLOOKUP(B74,Данные!A:AB,28,FALSE)</f>
        <v>9052</v>
      </c>
      <c r="D74" s="534"/>
      <c r="E74" s="537"/>
      <c r="F74" s="260" t="str">
        <f>VLOOKUP($B74,Данные!$A$2:$W$1215,6,FALSE)</f>
        <v>Л (полуширокая)</v>
      </c>
      <c r="G74" s="260" t="str">
        <f>VLOOKUP($B74,Данные!$A$2:$W$1215,8,FALSE)</f>
        <v>Samsung LM281</v>
      </c>
      <c r="H74" s="260" t="str">
        <f>VLOOKUP($B74,Данные!$A$2:$W$1215,14,FALSE)</f>
        <v>Экструдированный алюминиевый профиль (анодированный), прозрачное минеральное стекло**</v>
      </c>
      <c r="I74" s="260" t="str">
        <f>VLOOKUP($B74,Данные!$A$2:$W$1215,4,FALSE)</f>
        <v>176-264В AС</v>
      </c>
      <c r="J74" s="260">
        <f>VLOOKUP($B74,Данные!$A$2:$W$1215,5,FALSE)</f>
        <v>0.95</v>
      </c>
      <c r="K74" s="260" t="str">
        <f>VLOOKUP($B74,Данные!$A$2:$W$1215,15,FALSE)</f>
        <v xml:space="preserve"> -60°...+50° С</v>
      </c>
      <c r="L74" s="260" t="str">
        <f>VLOOKUP($B74,Данные!$A$2:$W$1215,16,FALSE)</f>
        <v>100 000 ч</v>
      </c>
      <c r="M74" s="260" t="str">
        <f>VLOOKUP($B74,Данные!A:AB,10,FALSE)</f>
        <v>685х210х200</v>
      </c>
      <c r="N74" s="308" t="str">
        <f>VLOOKUP($B74,Данные!A:AB,11,FALSE)</f>
        <v>600x220x220</v>
      </c>
      <c r="O74" s="308">
        <f>VLOOKUP($B74,Данные!A:AB,12,FALSE)</f>
        <v>5300</v>
      </c>
      <c r="P74" s="308">
        <f>VLOOKUP($B74,Данные!A:AB,13,FALSE)</f>
        <v>5650</v>
      </c>
      <c r="Q74" s="90">
        <f>VLOOKUP($B74,Данные!$A$2:$W$1215,9,FALSE)</f>
        <v>672</v>
      </c>
      <c r="R74" s="69">
        <f>VLOOKUP($B74,Данные!$A$2:$W$1215,2,FALSE)</f>
        <v>248</v>
      </c>
      <c r="S74" s="258">
        <f>VLOOKUP($B74,Данные!$A$2:$W$1215,3,FALSE)</f>
        <v>34720</v>
      </c>
      <c r="T74" s="97">
        <f>S74/R74</f>
        <v>140</v>
      </c>
      <c r="U74" s="87" t="str">
        <f>VLOOKUP($B74,Данные!$A$2:$W$1215,17,FALSE)</f>
        <v>4000К</v>
      </c>
      <c r="V74" s="87">
        <f>VLOOKUP($B74,Данные!$A$2:$W$1215,7,FALSE)</f>
        <v>67</v>
      </c>
      <c r="W74" s="100" t="str">
        <f>VLOOKUP($B74,Данные!$A$2:$W$1215,18,FALSE)</f>
        <v>3 года</v>
      </c>
      <c r="X74" s="264"/>
      <c r="Y74" s="114">
        <f>VLOOKUP($B74,Данные!$A$2:$X$1215,24,FALSE)</f>
        <v>14155</v>
      </c>
    </row>
    <row r="75" spans="1:30" ht="200.1" customHeight="1">
      <c r="A75" s="524" t="s">
        <v>350</v>
      </c>
      <c r="B75" s="525"/>
      <c r="C75" s="525"/>
      <c r="D75" s="525"/>
      <c r="E75" s="525"/>
      <c r="F75" s="525"/>
      <c r="G75" s="525"/>
      <c r="H75" s="525"/>
      <c r="I75" s="525"/>
      <c r="J75" s="525"/>
      <c r="K75" s="525"/>
      <c r="L75" s="525"/>
      <c r="M75" s="525"/>
      <c r="N75" s="525"/>
      <c r="O75" s="525"/>
      <c r="P75" s="525"/>
      <c r="Q75" s="525"/>
      <c r="R75" s="525"/>
      <c r="S75" s="525"/>
      <c r="T75" s="525"/>
      <c r="U75" s="525"/>
      <c r="V75" s="525"/>
      <c r="W75" s="525"/>
      <c r="X75" s="525"/>
      <c r="Y75" s="525"/>
      <c r="Z75" s="7"/>
      <c r="AA75" s="7"/>
      <c r="AB75" s="7"/>
      <c r="AC75" s="7"/>
      <c r="AD75" s="7"/>
    </row>
    <row r="94" spans="21:21">
      <c r="U94" s="2"/>
    </row>
  </sheetData>
  <mergeCells count="48">
    <mergeCell ref="C1:Y1"/>
    <mergeCell ref="A1:B1"/>
    <mergeCell ref="A2:Y2"/>
    <mergeCell ref="A3:A4"/>
    <mergeCell ref="B3:B4"/>
    <mergeCell ref="C3:C4"/>
    <mergeCell ref="D3:D4"/>
    <mergeCell ref="E3:V3"/>
    <mergeCell ref="W3:W4"/>
    <mergeCell ref="X3:X4"/>
    <mergeCell ref="A5:A10"/>
    <mergeCell ref="D5:D10"/>
    <mergeCell ref="E5:E10"/>
    <mergeCell ref="A11:A16"/>
    <mergeCell ref="D11:D16"/>
    <mergeCell ref="E11:E16"/>
    <mergeCell ref="A17:A22"/>
    <mergeCell ref="D17:D22"/>
    <mergeCell ref="E17:E22"/>
    <mergeCell ref="A23:A28"/>
    <mergeCell ref="D23:D28"/>
    <mergeCell ref="E23:E28"/>
    <mergeCell ref="A29:A34"/>
    <mergeCell ref="D29:D34"/>
    <mergeCell ref="E29:E34"/>
    <mergeCell ref="A35:A40"/>
    <mergeCell ref="D35:D40"/>
    <mergeCell ref="E35:E40"/>
    <mergeCell ref="A41:A46"/>
    <mergeCell ref="D41:D46"/>
    <mergeCell ref="E41:E46"/>
    <mergeCell ref="A47:A52"/>
    <mergeCell ref="D47:D52"/>
    <mergeCell ref="E47:E52"/>
    <mergeCell ref="A53:A58"/>
    <mergeCell ref="D53:D58"/>
    <mergeCell ref="E53:E58"/>
    <mergeCell ref="A59:A64"/>
    <mergeCell ref="D59:D64"/>
    <mergeCell ref="E59:E64"/>
    <mergeCell ref="A75:Y75"/>
    <mergeCell ref="A65:Y65"/>
    <mergeCell ref="D66:D72"/>
    <mergeCell ref="E66:E72"/>
    <mergeCell ref="A73:A74"/>
    <mergeCell ref="D73:D74"/>
    <mergeCell ref="E73:E74"/>
    <mergeCell ref="A66:A72"/>
  </mergeCells>
  <pageMargins left="0.25" right="0.25" top="0.75" bottom="0.75" header="0.3" footer="0.3"/>
  <pageSetup paperSize="9" scale="30" fitToHeight="0" orientation="landscape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BE5FF"/>
    <outlinePr summaryBelow="0" summaryRight="0"/>
    <pageSetUpPr fitToPage="1"/>
  </sheetPr>
  <dimension ref="A1:Y117"/>
  <sheetViews>
    <sheetView view="pageBreakPreview" zoomScale="75" zoomScaleNormal="65" zoomScaleSheetLayoutView="75" workbookViewId="0">
      <pane xSplit="2" ySplit="4" topLeftCell="R52" activePane="bottomRight" state="frozen"/>
      <selection activeCell="C4" sqref="C1:C1048576"/>
      <selection pane="topRight" activeCell="C4" sqref="C1:C1048576"/>
      <selection pane="bottomLeft" activeCell="C4" sqref="C1:C1048576"/>
      <selection pane="bottomRight" activeCell="Y1" sqref="Y1:Z1048576"/>
    </sheetView>
  </sheetViews>
  <sheetFormatPr defaultColWidth="9.140625" defaultRowHeight="15" outlineLevelCol="1"/>
  <cols>
    <col min="1" max="1" width="65.7109375" style="5" customWidth="1"/>
    <col min="2" max="2" width="32.7109375" style="8" customWidth="1"/>
    <col min="3" max="3" width="20.140625" style="8" customWidth="1"/>
    <col min="4" max="4" width="25.7109375" style="5" customWidth="1"/>
    <col min="5" max="5" width="40.7109375" style="3" customWidth="1"/>
    <col min="6" max="6" width="26.5703125" style="5" customWidth="1" outlineLevel="1"/>
    <col min="7" max="7" width="18.42578125" style="5" customWidth="1" outlineLevel="1"/>
    <col min="8" max="8" width="38.5703125" style="5" customWidth="1" outlineLevel="1"/>
    <col min="9" max="9" width="15.5703125" style="5" customWidth="1" outlineLevel="1"/>
    <col min="10" max="10" width="6.7109375" style="5" customWidth="1" outlineLevel="1"/>
    <col min="11" max="11" width="15.85546875" style="5" customWidth="1" outlineLevel="1"/>
    <col min="12" max="12" width="13.28515625" style="6" customWidth="1" outlineLevel="1"/>
    <col min="13" max="13" width="16.85546875" style="6" customWidth="1" outlineLevel="1"/>
    <col min="14" max="14" width="15.5703125" style="6" customWidth="1" outlineLevel="1"/>
    <col min="15" max="15" width="13.140625" style="6" customWidth="1" outlineLevel="1"/>
    <col min="16" max="16" width="10.42578125" style="6" customWidth="1" outlineLevel="1"/>
    <col min="17" max="17" width="12.7109375" style="5" customWidth="1"/>
    <col min="18" max="18" width="14.7109375" style="5" customWidth="1"/>
    <col min="19" max="19" width="11.85546875" style="5" customWidth="1"/>
    <col min="20" max="20" width="12.7109375" style="5" customWidth="1"/>
    <col min="21" max="21" width="13.7109375" style="5" customWidth="1"/>
    <col min="22" max="22" width="12.140625" style="5" customWidth="1"/>
    <col min="23" max="23" width="14.7109375" style="5" customWidth="1"/>
    <col min="24" max="24" width="13.7109375" style="5" customWidth="1"/>
    <col min="25" max="25" width="15.7109375" style="101" customWidth="1"/>
    <col min="26" max="16384" width="9.140625" style="5"/>
  </cols>
  <sheetData>
    <row r="1" spans="1:25" ht="28.5" customHeight="1">
      <c r="A1" s="582" t="s">
        <v>606</v>
      </c>
      <c r="B1" s="583"/>
      <c r="C1" s="560"/>
      <c r="D1" s="560"/>
      <c r="E1" s="560"/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  <c r="R1" s="560"/>
      <c r="S1" s="560"/>
      <c r="T1" s="560"/>
      <c r="U1" s="560"/>
      <c r="V1" s="560"/>
      <c r="W1" s="560"/>
      <c r="X1" s="560"/>
      <c r="Y1" s="424"/>
    </row>
    <row r="2" spans="1:25" ht="30" customHeight="1">
      <c r="A2" s="584" t="s">
        <v>23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</row>
    <row r="3" spans="1:25" s="101" customFormat="1" ht="24.95" customHeight="1">
      <c r="A3" s="547" t="s">
        <v>0</v>
      </c>
      <c r="B3" s="547" t="s">
        <v>1</v>
      </c>
      <c r="C3" s="547" t="s">
        <v>239</v>
      </c>
      <c r="D3" s="547" t="s">
        <v>4</v>
      </c>
      <c r="E3" s="526" t="s">
        <v>9</v>
      </c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  <c r="Q3" s="527"/>
      <c r="R3" s="527"/>
      <c r="S3" s="527"/>
      <c r="T3" s="527"/>
      <c r="U3" s="527"/>
      <c r="V3" s="528"/>
      <c r="W3" s="549" t="s">
        <v>3</v>
      </c>
      <c r="X3" s="549" t="s">
        <v>163</v>
      </c>
      <c r="Y3" s="523"/>
    </row>
    <row r="4" spans="1:25" s="101" customFormat="1" ht="76.5" customHeight="1" thickBot="1">
      <c r="A4" s="548"/>
      <c r="B4" s="548"/>
      <c r="C4" s="548"/>
      <c r="D4" s="548"/>
      <c r="E4" s="109" t="s">
        <v>18</v>
      </c>
      <c r="F4" s="109" t="s">
        <v>13</v>
      </c>
      <c r="G4" s="109" t="s">
        <v>5</v>
      </c>
      <c r="H4" s="109" t="s">
        <v>6</v>
      </c>
      <c r="I4" s="109" t="s">
        <v>12</v>
      </c>
      <c r="J4" s="109" t="s">
        <v>11</v>
      </c>
      <c r="K4" s="109" t="s">
        <v>10</v>
      </c>
      <c r="L4" s="306" t="s">
        <v>8</v>
      </c>
      <c r="M4" s="306" t="s">
        <v>469</v>
      </c>
      <c r="N4" s="306" t="s">
        <v>470</v>
      </c>
      <c r="O4" s="306" t="s">
        <v>471</v>
      </c>
      <c r="P4" s="306" t="s">
        <v>472</v>
      </c>
      <c r="Q4" s="390" t="s">
        <v>545</v>
      </c>
      <c r="R4" s="109" t="s">
        <v>26</v>
      </c>
      <c r="S4" s="109" t="s">
        <v>28</v>
      </c>
      <c r="T4" s="109" t="s">
        <v>27</v>
      </c>
      <c r="U4" s="109" t="s">
        <v>21</v>
      </c>
      <c r="V4" s="109" t="s">
        <v>2</v>
      </c>
      <c r="W4" s="550"/>
      <c r="X4" s="550"/>
      <c r="Y4" s="437" t="s">
        <v>30</v>
      </c>
    </row>
    <row r="5" spans="1:25" ht="90" customHeight="1">
      <c r="A5" s="529"/>
      <c r="B5" s="11" t="s">
        <v>78</v>
      </c>
      <c r="C5" s="169">
        <f>VLOOKUP(B5,Данные!A:AB,28,FALSE)</f>
        <v>2001</v>
      </c>
      <c r="D5" s="532" t="s">
        <v>24</v>
      </c>
      <c r="E5" s="535" t="str">
        <f>CONCATENATE(CONCATENATE($F$4,": ",$F5,CHAR(10),$G$4,": ",$G5,CHAR(10),$H$4,": ",$H5,CHAR(10),$I$4,": ",$I5,CHAR(10),$J$4,": ",$J5,CHAR(10),$K$4,": ",$K5,CHAR(10),$L$4,": ",$L5,CHAR(10)),"*Цветовая темп.: 5000К")</f>
        <v>КСС: К (концентрированная), 12°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</v>
      </c>
      <c r="F5" s="73" t="str">
        <f>VLOOKUP($B5,Данные!$A$2:$W$1215,6,FALSE)</f>
        <v>К (концентрированная), 12°</v>
      </c>
      <c r="G5" s="73" t="str">
        <f>VLOOKUP($B5,Данные!$A$2:$W$1215,8,FALSE)</f>
        <v>Samsung LH351</v>
      </c>
      <c r="H5" s="73" t="str">
        <f>VLOOKUP($B5,Данные!$A$2:$W$1215,14,FALSE)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5" s="73" t="str">
        <f>VLOOKUP($B5,Данные!$A$2:$W$1215,4,FALSE)</f>
        <v>176-264В AС</v>
      </c>
      <c r="J5" s="73">
        <f>VLOOKUP($B5,Данные!$A$2:$W$1215,5,FALSE)</f>
        <v>0.95</v>
      </c>
      <c r="K5" s="73" t="str">
        <f>VLOOKUP($B5,Данные!$A$2:$W$1215,15,FALSE)</f>
        <v xml:space="preserve"> -60°...+50° С</v>
      </c>
      <c r="L5" s="22" t="str">
        <f>VLOOKUP($B5,Данные!$A$2:$W$1215,16,FALSE)</f>
        <v>100 000 ч</v>
      </c>
      <c r="M5" s="22" t="str">
        <f>VLOOKUP($B5,Данные!A:AB,10,FALSE)</f>
        <v>225х100х140</v>
      </c>
      <c r="N5" s="22" t="str">
        <f>VLOOKUP($B5,Данные!A:AB,11,FALSE)</f>
        <v>250x115x140</v>
      </c>
      <c r="O5" s="22">
        <f>VLOOKUP($B5,Данные!A:AB,12,FALSE)</f>
        <v>1000</v>
      </c>
      <c r="P5" s="22">
        <f>VLOOKUP($B5,Данные!A:AB,13,FALSE)</f>
        <v>1100</v>
      </c>
      <c r="Q5" s="22">
        <f>VLOOKUP($B5,Данные!$A$2:$W$1215,9,FALSE)</f>
        <v>12</v>
      </c>
      <c r="R5" s="19">
        <f>VLOOKUP($B5,Данные!$A$2:$W$1215,2,FALSE)</f>
        <v>27</v>
      </c>
      <c r="S5" s="20">
        <f>VLOOKUP($B5,Данные!$A$2:$W$1215,3,FALSE)</f>
        <v>4455</v>
      </c>
      <c r="T5" s="107">
        <f>S5/R5</f>
        <v>165</v>
      </c>
      <c r="U5" s="35" t="str">
        <f>VLOOKUP($B5,Данные!$A$2:$W$1215,17,FALSE)</f>
        <v>5000К 4000К* 3000К*</v>
      </c>
      <c r="V5" s="35">
        <f>VLOOKUP($B5,Данные!$A$2:$W$1215,7,FALSE)</f>
        <v>67</v>
      </c>
      <c r="W5" s="470" t="str">
        <f>VLOOKUP($B5,Данные!$A$2:$W$1215,18,FALSE)</f>
        <v>5 лет</v>
      </c>
      <c r="X5" s="457"/>
      <c r="Y5" s="561"/>
    </row>
    <row r="6" spans="1:25" ht="90" customHeight="1">
      <c r="A6" s="530"/>
      <c r="B6" s="12" t="s">
        <v>79</v>
      </c>
      <c r="C6" s="171">
        <f>VLOOKUP(B6,Данные!A:AB,28,FALSE)</f>
        <v>2002</v>
      </c>
      <c r="D6" s="533"/>
      <c r="E6" s="536"/>
      <c r="F6" s="76" t="str">
        <f>VLOOKUP($B6,Данные!$A$2:$W$1215,6,FALSE)</f>
        <v>К (концентрированная), 12°</v>
      </c>
      <c r="G6" s="76" t="str">
        <f>VLOOKUP($B6,Данные!$A$2:$W$1215,8,FALSE)</f>
        <v>Samsung LH351</v>
      </c>
      <c r="H6" s="76" t="str">
        <f>VLOOKUP($B6,Данные!$A$2:$W$1215,14,FALSE)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6" s="76" t="str">
        <f>VLOOKUP($B6,Данные!$A$2:$W$1215,4,FALSE)</f>
        <v>176-264В AС</v>
      </c>
      <c r="J6" s="76">
        <f>VLOOKUP($B6,Данные!$A$2:$W$1215,5,FALSE)</f>
        <v>0.95</v>
      </c>
      <c r="K6" s="76" t="str">
        <f>VLOOKUP($B6,Данные!$A$2:$W$1215,15,FALSE)</f>
        <v xml:space="preserve"> -60°...+50° С</v>
      </c>
      <c r="L6" s="307" t="str">
        <f>VLOOKUP($B6,Данные!$A$2:$W$1215,16,FALSE)</f>
        <v>100 000 ч</v>
      </c>
      <c r="M6" s="307" t="str">
        <f>VLOOKUP($B6,Данные!A:AB,10,FALSE)</f>
        <v>375х100х140</v>
      </c>
      <c r="N6" s="307" t="str">
        <f>VLOOKUP($B6,Данные!A:AB,11,FALSE)</f>
        <v>400x115x140</v>
      </c>
      <c r="O6" s="307">
        <f>VLOOKUP($B6,Данные!A:AB,12,FALSE)</f>
        <v>1350</v>
      </c>
      <c r="P6" s="307">
        <f>VLOOKUP($B6,Данные!A:AB,13,FALSE)</f>
        <v>1500</v>
      </c>
      <c r="Q6" s="30">
        <f>VLOOKUP($B6,Данные!$A$2:$W$1215,9,FALSE)</f>
        <v>24</v>
      </c>
      <c r="R6" s="27">
        <f>VLOOKUP($B6,Данные!$A$2:$W$1215,2,FALSE)</f>
        <v>53</v>
      </c>
      <c r="S6" s="28">
        <f>VLOOKUP($B6,Данные!$A$2:$W$1215,3,FALSE)</f>
        <v>8745</v>
      </c>
      <c r="T6" s="198">
        <f t="shared" ref="T6:T99" si="0">S6/R6</f>
        <v>165</v>
      </c>
      <c r="U6" s="34" t="str">
        <f>VLOOKUP($B6,Данные!$A$2:$W$1215,17,FALSE)</f>
        <v>5000К 4000К* 3000К*</v>
      </c>
      <c r="V6" s="34">
        <f>VLOOKUP($B6,Данные!$A$2:$W$1215,7,FALSE)</f>
        <v>67</v>
      </c>
      <c r="W6" s="471" t="str">
        <f>VLOOKUP($B6,Данные!$A$2:$W$1215,18,FALSE)</f>
        <v>5 лет</v>
      </c>
      <c r="X6" s="457"/>
      <c r="Y6" s="563"/>
    </row>
    <row r="7" spans="1:25" ht="90" customHeight="1" thickBot="1">
      <c r="A7" s="531"/>
      <c r="B7" s="13" t="s">
        <v>80</v>
      </c>
      <c r="C7" s="170">
        <f>VLOOKUP(B7,Данные!A:AB,28,FALSE)</f>
        <v>2003</v>
      </c>
      <c r="D7" s="534"/>
      <c r="E7" s="537"/>
      <c r="F7" s="74" t="str">
        <f>VLOOKUP($B7,Данные!$A$2:$W$1215,6,FALSE)</f>
        <v>К (концентрированная), 12°</v>
      </c>
      <c r="G7" s="74" t="str">
        <f>VLOOKUP($B7,Данные!$A$2:$W$1215,8,FALSE)</f>
        <v>Samsung LH351</v>
      </c>
      <c r="H7" s="74" t="str">
        <f>VLOOKUP($B7,Данные!$A$2:$W$1215,14,FALSE)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7" s="74" t="str">
        <f>VLOOKUP($B7,Данные!$A$2:$W$1215,4,FALSE)</f>
        <v>176-264В AС</v>
      </c>
      <c r="J7" s="74">
        <f>VLOOKUP($B7,Данные!$A$2:$W$1215,5,FALSE)</f>
        <v>0.95</v>
      </c>
      <c r="K7" s="74" t="str">
        <f>VLOOKUP($B7,Данные!$A$2:$W$1215,15,FALSE)</f>
        <v xml:space="preserve"> -60°...+50° С</v>
      </c>
      <c r="L7" s="308" t="str">
        <f>VLOOKUP($B7,Данные!$A$2:$W$1215,16,FALSE)</f>
        <v>100 000 ч</v>
      </c>
      <c r="M7" s="308" t="str">
        <f>VLOOKUP($B7,Данные!A:AB,10,FALSE)</f>
        <v>550х100х140</v>
      </c>
      <c r="N7" s="308" t="str">
        <f>VLOOKUP($B7,Данные!A:AB,11,FALSE)</f>
        <v>560x115x140</v>
      </c>
      <c r="O7" s="308">
        <f>VLOOKUP($B7,Данные!A:AB,12,FALSE)</f>
        <v>1950</v>
      </c>
      <c r="P7" s="308">
        <f>VLOOKUP($B7,Данные!A:AB,13,FALSE)</f>
        <v>2100</v>
      </c>
      <c r="Q7" s="26">
        <f>VLOOKUP($B7,Данные!$A$2:$W$1215,9,FALSE)</f>
        <v>36</v>
      </c>
      <c r="R7" s="23">
        <f>VLOOKUP($B7,Данные!$A$2:$W$1215,2,FALSE)</f>
        <v>79</v>
      </c>
      <c r="S7" s="24">
        <f>VLOOKUP($B7,Данные!$A$2:$W$1215,3,FALSE)</f>
        <v>13035</v>
      </c>
      <c r="T7" s="108">
        <f t="shared" si="0"/>
        <v>165</v>
      </c>
      <c r="U7" s="36" t="str">
        <f>VLOOKUP($B7,Данные!$A$2:$W$1215,17,FALSE)</f>
        <v>5000К 4000К* 3000К*</v>
      </c>
      <c r="V7" s="36">
        <f>VLOOKUP($B7,Данные!$A$2:$W$1215,7,FALSE)</f>
        <v>67</v>
      </c>
      <c r="W7" s="105" t="str">
        <f>VLOOKUP($B7,Данные!$A$2:$W$1215,18,FALSE)</f>
        <v>5 лет</v>
      </c>
      <c r="X7" s="435"/>
      <c r="Y7" s="565"/>
    </row>
    <row r="8" spans="1:25" ht="90" customHeight="1">
      <c r="A8" s="529"/>
      <c r="B8" s="11" t="s">
        <v>114</v>
      </c>
      <c r="C8" s="169">
        <f>VLOOKUP(B8,Данные!A:AB,28,FALSE)</f>
        <v>2037</v>
      </c>
      <c r="D8" s="532" t="s">
        <v>24</v>
      </c>
      <c r="E8" s="535" t="str">
        <f>CONCATENATE(CONCATENATE($F$4,": ",$F8,CHAR(10),$G$4,": ",$G8,CHAR(10),$H$4,": ",$H8,CHAR(10),$I$4,": ",$I8,CHAR(10),$J$4,": ",$J8,CHAR(10),$K$4,": ",$K8,CHAR(10),$L$4,": ",$L8,CHAR(10)),"*Цветовая темп.: 5000К")</f>
        <v>КСС: К (концентрированная), 12°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</v>
      </c>
      <c r="F8" s="73" t="str">
        <f>VLOOKUP($B8,Данные!$A$2:$W$1215,6,FALSE)</f>
        <v>К (концентрированная), 12°</v>
      </c>
      <c r="G8" s="73" t="str">
        <f>VLOOKUP($B8,Данные!$A$2:$W$1215,8,FALSE)</f>
        <v>Samsung LH351</v>
      </c>
      <c r="H8" s="73" t="str">
        <f>VLOOKUP($B8,Данные!$A$2:$W$1215,14,FALSE)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8" s="73" t="str">
        <f>VLOOKUP($B8,Данные!$A$2:$W$1215,4,FALSE)</f>
        <v>176-264В AС</v>
      </c>
      <c r="J8" s="73">
        <f>VLOOKUP($B8,Данные!$A$2:$W$1215,5,FALSE)</f>
        <v>0.95</v>
      </c>
      <c r="K8" s="73" t="str">
        <f>VLOOKUP($B8,Данные!$A$2:$W$1215,15,FALSE)</f>
        <v xml:space="preserve"> -60°...+50° С</v>
      </c>
      <c r="L8" s="22" t="str">
        <f>VLOOKUP($B8,Данные!$A$2:$W$1215,16,FALSE)</f>
        <v>100 000 ч</v>
      </c>
      <c r="M8" s="22" t="str">
        <f>VLOOKUP($B8,Данные!A:AB,10,FALSE)</f>
        <v>225х100х125</v>
      </c>
      <c r="N8" s="22" t="str">
        <f>VLOOKUP($B8,Данные!A:AB,11,FALSE)</f>
        <v>250x115x140</v>
      </c>
      <c r="O8" s="22">
        <f>VLOOKUP($B8,Данные!A:AB,12,FALSE)</f>
        <v>1050</v>
      </c>
      <c r="P8" s="22">
        <f>VLOOKUP($B8,Данные!A:AB,13,FALSE)</f>
        <v>1150</v>
      </c>
      <c r="Q8" s="22">
        <f>VLOOKUP($B8,Данные!$A$2:$W$1215,9,FALSE)</f>
        <v>12</v>
      </c>
      <c r="R8" s="19">
        <f>VLOOKUP($B8,Данные!$A$2:$W$1215,2,FALSE)</f>
        <v>27</v>
      </c>
      <c r="S8" s="20">
        <f>VLOOKUP($B8,Данные!$A$2:$W$1215,3,FALSE)</f>
        <v>4455</v>
      </c>
      <c r="T8" s="107">
        <f>S8/R8</f>
        <v>165</v>
      </c>
      <c r="U8" s="35" t="str">
        <f>VLOOKUP($B8,Данные!$A$2:$W$1215,17,FALSE)</f>
        <v>5000К 4000К* 3000К*</v>
      </c>
      <c r="V8" s="35">
        <f>VLOOKUP($B8,Данные!$A$2:$W$1215,7,FALSE)</f>
        <v>67</v>
      </c>
      <c r="W8" s="103" t="str">
        <f>VLOOKUP($B8,Данные!$A$2:$W$1215,18,FALSE)</f>
        <v>5 лет</v>
      </c>
      <c r="X8" s="458"/>
      <c r="Y8" s="562"/>
    </row>
    <row r="9" spans="1:25" ht="90" customHeight="1">
      <c r="A9" s="530"/>
      <c r="B9" s="12" t="s">
        <v>115</v>
      </c>
      <c r="C9" s="171">
        <f>VLOOKUP(B9,Данные!A:AB,28,FALSE)</f>
        <v>2038</v>
      </c>
      <c r="D9" s="533"/>
      <c r="E9" s="536"/>
      <c r="F9" s="76" t="str">
        <f>VLOOKUP($B9,Данные!$A$2:$W$1215,6,FALSE)</f>
        <v>К (концентрированная), 12°</v>
      </c>
      <c r="G9" s="76" t="str">
        <f>VLOOKUP($B9,Данные!$A$2:$W$1215,8,FALSE)</f>
        <v>Samsung LH351</v>
      </c>
      <c r="H9" s="76" t="str">
        <f>VLOOKUP($B9,Данные!$A$2:$W$1215,14,FALSE)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9" s="76" t="str">
        <f>VLOOKUP($B9,Данные!$A$2:$W$1215,4,FALSE)</f>
        <v>176-264В AС</v>
      </c>
      <c r="J9" s="76">
        <f>VLOOKUP($B9,Данные!$A$2:$W$1215,5,FALSE)</f>
        <v>0.95</v>
      </c>
      <c r="K9" s="76" t="str">
        <f>VLOOKUP($B9,Данные!$A$2:$W$1215,15,FALSE)</f>
        <v xml:space="preserve"> -60°...+50° С</v>
      </c>
      <c r="L9" s="307" t="str">
        <f>VLOOKUP($B9,Данные!$A$2:$W$1215,16,FALSE)</f>
        <v>100 000 ч</v>
      </c>
      <c r="M9" s="307" t="str">
        <f>VLOOKUP($B9,Данные!A:AB,10,FALSE)</f>
        <v>375х100х125</v>
      </c>
      <c r="N9" s="307" t="str">
        <f>VLOOKUP($B9,Данные!A:AB,11,FALSE)</f>
        <v>400x115x140</v>
      </c>
      <c r="O9" s="307">
        <f>VLOOKUP($B9,Данные!A:AB,12,FALSE)</f>
        <v>1400</v>
      </c>
      <c r="P9" s="307">
        <f>VLOOKUP($B9,Данные!A:AB,13,FALSE)</f>
        <v>1600</v>
      </c>
      <c r="Q9" s="30">
        <f>VLOOKUP($B9,Данные!$A$2:$W$1215,9,FALSE)</f>
        <v>24</v>
      </c>
      <c r="R9" s="27">
        <f>VLOOKUP($B9,Данные!$A$2:$W$1215,2,FALSE)</f>
        <v>53</v>
      </c>
      <c r="S9" s="28">
        <f>VLOOKUP($B9,Данные!$A$2:$W$1215,3,FALSE)</f>
        <v>8745</v>
      </c>
      <c r="T9" s="198">
        <f>S9/R9</f>
        <v>165</v>
      </c>
      <c r="U9" s="34" t="str">
        <f>VLOOKUP($B9,Данные!$A$2:$W$1215,17,FALSE)</f>
        <v>5000К 4000К* 3000К*</v>
      </c>
      <c r="V9" s="34">
        <f>VLOOKUP($B9,Данные!$A$2:$W$1215,7,FALSE)</f>
        <v>67</v>
      </c>
      <c r="W9" s="104" t="str">
        <f>VLOOKUP($B9,Данные!$A$2:$W$1215,18,FALSE)</f>
        <v>5 лет</v>
      </c>
      <c r="X9" s="457"/>
      <c r="Y9" s="564"/>
    </row>
    <row r="10" spans="1:25" ht="90" customHeight="1" thickBot="1">
      <c r="A10" s="531"/>
      <c r="B10" s="13" t="s">
        <v>116</v>
      </c>
      <c r="C10" s="170">
        <f>VLOOKUP(B10,Данные!A:AB,28,FALSE)</f>
        <v>2039</v>
      </c>
      <c r="D10" s="534"/>
      <c r="E10" s="537"/>
      <c r="F10" s="74" t="str">
        <f>VLOOKUP($B10,Данные!$A$2:$W$1215,6,FALSE)</f>
        <v>К (концентрированная), 12°</v>
      </c>
      <c r="G10" s="74" t="str">
        <f>VLOOKUP($B10,Данные!$A$2:$W$1215,8,FALSE)</f>
        <v>Samsung LH351</v>
      </c>
      <c r="H10" s="74" t="str">
        <f>VLOOKUP($B10,Данные!$A$2:$W$1215,14,FALSE)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0" s="74" t="str">
        <f>VLOOKUP($B10,Данные!$A$2:$W$1215,4,FALSE)</f>
        <v>176-264В AС</v>
      </c>
      <c r="J10" s="74">
        <f>VLOOKUP($B10,Данные!$A$2:$W$1215,5,FALSE)</f>
        <v>0.95</v>
      </c>
      <c r="K10" s="74" t="str">
        <f>VLOOKUP($B10,Данные!$A$2:$W$1215,15,FALSE)</f>
        <v xml:space="preserve"> -60°...+50° С</v>
      </c>
      <c r="L10" s="308" t="str">
        <f>VLOOKUP($B10,Данные!$A$2:$W$1215,16,FALSE)</f>
        <v>100 000 ч</v>
      </c>
      <c r="M10" s="308" t="str">
        <f>VLOOKUP($B10,Данные!A:AB,10,FALSE)</f>
        <v>550х100х125</v>
      </c>
      <c r="N10" s="308" t="str">
        <f>VLOOKUP($B10,Данные!A:AB,11,FALSE)</f>
        <v>560x115x140</v>
      </c>
      <c r="O10" s="308">
        <f>VLOOKUP($B10,Данные!A:AB,12,FALSE)</f>
        <v>2100</v>
      </c>
      <c r="P10" s="308">
        <f>VLOOKUP($B10,Данные!A:AB,13,FALSE)</f>
        <v>2300</v>
      </c>
      <c r="Q10" s="26">
        <f>VLOOKUP($B10,Данные!$A$2:$W$1215,9,FALSE)</f>
        <v>36</v>
      </c>
      <c r="R10" s="23">
        <f>VLOOKUP($B10,Данные!$A$2:$W$1215,2,FALSE)</f>
        <v>79</v>
      </c>
      <c r="S10" s="24">
        <f>VLOOKUP($B10,Данные!$A$2:$W$1215,3,FALSE)</f>
        <v>13035</v>
      </c>
      <c r="T10" s="108">
        <f>S10/R10</f>
        <v>165</v>
      </c>
      <c r="U10" s="36" t="str">
        <f>VLOOKUP($B10,Данные!$A$2:$W$1215,17,FALSE)</f>
        <v>5000К 4000К* 3000К*</v>
      </c>
      <c r="V10" s="36">
        <f>VLOOKUP($B10,Данные!$A$2:$W$1215,7,FALSE)</f>
        <v>67</v>
      </c>
      <c r="W10" s="105" t="str">
        <f>VLOOKUP($B10,Данные!$A$2:$W$1215,18,FALSE)</f>
        <v>5 лет</v>
      </c>
      <c r="X10" s="435"/>
      <c r="Y10" s="566"/>
    </row>
    <row r="11" spans="1:25" ht="90" customHeight="1">
      <c r="A11" s="529"/>
      <c r="B11" s="11" t="s">
        <v>81</v>
      </c>
      <c r="C11" s="169">
        <f>VLOOKUP(B11,Данные!A:AB,28,FALSE)</f>
        <v>2004</v>
      </c>
      <c r="D11" s="532" t="s">
        <v>24</v>
      </c>
      <c r="E11" s="535" t="str">
        <f>CONCATENATE(CONCATENATE($F$4,": ",$F11,CHAR(10),$G$4,": ",$G11,CHAR(10),$H$4,": ",$H11,CHAR(10),$I$4,": ",$I11,CHAR(10),$J$4,": ",$J11,CHAR(10),$K$4,": ",$K11,CHAR(10),$L$4,": ",$L11,CHAR(10)),"*Цветовая темп.: 5000К")</f>
        <v>КСС: К (концентрированная), 27°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</v>
      </c>
      <c r="F11" s="73" t="str">
        <f>VLOOKUP($B11,Данные!$A$2:$W$1215,6,FALSE)</f>
        <v>К (концентрированная), 27°</v>
      </c>
      <c r="G11" s="73" t="str">
        <f>VLOOKUP($B11,Данные!$A$2:$W$1215,8,FALSE)</f>
        <v>Samsung LH351</v>
      </c>
      <c r="H11" s="73" t="str">
        <f>VLOOKUP($B11,Данные!$A$2:$W$1215,14,FALSE)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1" s="73" t="str">
        <f>VLOOKUP($B11,Данные!$A$2:$W$1215,4,FALSE)</f>
        <v>176-264В AС</v>
      </c>
      <c r="J11" s="73">
        <f>VLOOKUP($B11,Данные!$A$2:$W$1215,5,FALSE)</f>
        <v>0.95</v>
      </c>
      <c r="K11" s="73" t="str">
        <f>VLOOKUP($B11,Данные!$A$2:$W$1215,15,FALSE)</f>
        <v xml:space="preserve"> -60°...+50° С</v>
      </c>
      <c r="L11" s="22" t="str">
        <f>VLOOKUP($B11,Данные!$A$2:$W$1215,16,FALSE)</f>
        <v>100 000 ч</v>
      </c>
      <c r="M11" s="22" t="str">
        <f>VLOOKUP($B11,Данные!A:AB,10,FALSE)</f>
        <v>225х100х140</v>
      </c>
      <c r="N11" s="22" t="str">
        <f>VLOOKUP($B11,Данные!A:AB,11,FALSE)</f>
        <v>250x115x140</v>
      </c>
      <c r="O11" s="22">
        <f>VLOOKUP($B11,Данные!A:AB,12,FALSE)</f>
        <v>1000</v>
      </c>
      <c r="P11" s="22">
        <f>VLOOKUP($B11,Данные!A:AB,13,FALSE)</f>
        <v>1100</v>
      </c>
      <c r="Q11" s="22">
        <f>VLOOKUP($B11,Данные!$A$2:$W$1215,9,FALSE)</f>
        <v>12</v>
      </c>
      <c r="R11" s="19">
        <f>VLOOKUP($B11,Данные!$A$2:$W$1215,2,FALSE)</f>
        <v>27</v>
      </c>
      <c r="S11" s="20">
        <f>VLOOKUP($B11,Данные!$A$2:$W$1215,3,FALSE)</f>
        <v>4455</v>
      </c>
      <c r="T11" s="107">
        <f t="shared" si="0"/>
        <v>165</v>
      </c>
      <c r="U11" s="35" t="str">
        <f>VLOOKUP($B11,Данные!$A$2:$W$1215,17,FALSE)</f>
        <v>5000К 4000К* 3000К*</v>
      </c>
      <c r="V11" s="35">
        <f>VLOOKUP($B11,Данные!$A$2:$W$1215,7,FALSE)</f>
        <v>67</v>
      </c>
      <c r="W11" s="103" t="str">
        <f>VLOOKUP($B11,Данные!$A$2:$W$1215,18,FALSE)</f>
        <v>5 лет</v>
      </c>
      <c r="X11" s="457"/>
      <c r="Y11" s="460">
        <f>VLOOKUP($B11,Данные!$A$2:$X$1215,24,FALSE)</f>
        <v>2935</v>
      </c>
    </row>
    <row r="12" spans="1:25" ht="90" customHeight="1">
      <c r="A12" s="530"/>
      <c r="B12" s="12" t="s">
        <v>82</v>
      </c>
      <c r="C12" s="171">
        <f>VLOOKUP(B12,Данные!A:AB,28,FALSE)</f>
        <v>2005</v>
      </c>
      <c r="D12" s="533"/>
      <c r="E12" s="536"/>
      <c r="F12" s="76" t="str">
        <f>VLOOKUP($B12,Данные!$A$2:$W$1215,6,FALSE)</f>
        <v>К (концентрированная), 27°</v>
      </c>
      <c r="G12" s="76" t="str">
        <f>VLOOKUP($B12,Данные!$A$2:$W$1215,8,FALSE)</f>
        <v>Samsung LH351</v>
      </c>
      <c r="H12" s="76" t="str">
        <f>VLOOKUP($B12,Данные!$A$2:$W$1215,14,FALSE)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2" s="76" t="str">
        <f>VLOOKUP($B12,Данные!$A$2:$W$1215,4,FALSE)</f>
        <v>176-264В AС</v>
      </c>
      <c r="J12" s="76">
        <f>VLOOKUP($B12,Данные!$A$2:$W$1215,5,FALSE)</f>
        <v>0.95</v>
      </c>
      <c r="K12" s="76" t="str">
        <f>VLOOKUP($B12,Данные!$A$2:$W$1215,15,FALSE)</f>
        <v xml:space="preserve"> -60°...+50° С</v>
      </c>
      <c r="L12" s="307" t="str">
        <f>VLOOKUP($B12,Данные!$A$2:$W$1215,16,FALSE)</f>
        <v>100 000 ч</v>
      </c>
      <c r="M12" s="307" t="str">
        <f>VLOOKUP($B12,Данные!A:AB,10,FALSE)</f>
        <v>375х100х140</v>
      </c>
      <c r="N12" s="307" t="str">
        <f>VLOOKUP($B12,Данные!A:AB,11,FALSE)</f>
        <v>400x115x140</v>
      </c>
      <c r="O12" s="307">
        <f>VLOOKUP($B12,Данные!A:AB,12,FALSE)</f>
        <v>1350</v>
      </c>
      <c r="P12" s="307">
        <f>VLOOKUP($B12,Данные!A:AB,13,FALSE)</f>
        <v>1500</v>
      </c>
      <c r="Q12" s="30">
        <f>VLOOKUP($B12,Данные!$A$2:$W$1215,9,FALSE)</f>
        <v>24</v>
      </c>
      <c r="R12" s="27">
        <f>VLOOKUP($B12,Данные!$A$2:$W$1215,2,FALSE)</f>
        <v>53</v>
      </c>
      <c r="S12" s="28">
        <f>VLOOKUP($B12,Данные!$A$2:$W$1215,3,FALSE)</f>
        <v>8745</v>
      </c>
      <c r="T12" s="198">
        <f t="shared" si="0"/>
        <v>165</v>
      </c>
      <c r="U12" s="34" t="str">
        <f>VLOOKUP($B12,Данные!$A$2:$W$1215,17,FALSE)</f>
        <v>5000К 4000К* 3000К*</v>
      </c>
      <c r="V12" s="34">
        <f>VLOOKUP($B12,Данные!$A$2:$W$1215,7,FALSE)</f>
        <v>67</v>
      </c>
      <c r="W12" s="104" t="str">
        <f>VLOOKUP($B12,Данные!$A$2:$W$1215,18,FALSE)</f>
        <v>5 лет</v>
      </c>
      <c r="X12" s="457"/>
      <c r="Y12" s="461">
        <f>VLOOKUP($B12,Данные!$A$2:$X$1215,24,FALSE)</f>
        <v>4720</v>
      </c>
    </row>
    <row r="13" spans="1:25" ht="90" customHeight="1" thickBot="1">
      <c r="A13" s="531"/>
      <c r="B13" s="13" t="s">
        <v>83</v>
      </c>
      <c r="C13" s="170">
        <f>VLOOKUP(B13,Данные!A:AB,28,FALSE)</f>
        <v>2006</v>
      </c>
      <c r="D13" s="534"/>
      <c r="E13" s="537"/>
      <c r="F13" s="74" t="str">
        <f>VLOOKUP($B13,Данные!$A$2:$W$1215,6,FALSE)</f>
        <v>К (концентрированная), 27°</v>
      </c>
      <c r="G13" s="74" t="str">
        <f>VLOOKUP($B13,Данные!$A$2:$W$1215,8,FALSE)</f>
        <v>Samsung LH351</v>
      </c>
      <c r="H13" s="74" t="str">
        <f>VLOOKUP($B13,Данные!$A$2:$W$1215,14,FALSE)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3" s="74" t="str">
        <f>VLOOKUP($B13,Данные!$A$2:$W$1215,4,FALSE)</f>
        <v>176-264В AС</v>
      </c>
      <c r="J13" s="74">
        <f>VLOOKUP($B13,Данные!$A$2:$W$1215,5,FALSE)</f>
        <v>0.95</v>
      </c>
      <c r="K13" s="74" t="str">
        <f>VLOOKUP($B13,Данные!$A$2:$W$1215,15,FALSE)</f>
        <v xml:space="preserve"> -60°...+50° С</v>
      </c>
      <c r="L13" s="308" t="str">
        <f>VLOOKUP($B13,Данные!$A$2:$W$1215,16,FALSE)</f>
        <v>100 000 ч</v>
      </c>
      <c r="M13" s="308" t="str">
        <f>VLOOKUP($B13,Данные!A:AB,10,FALSE)</f>
        <v>550х100х140</v>
      </c>
      <c r="N13" s="308" t="str">
        <f>VLOOKUP($B13,Данные!A:AB,11,FALSE)</f>
        <v>560x115x140</v>
      </c>
      <c r="O13" s="308">
        <f>VLOOKUP($B13,Данные!A:AB,12,FALSE)</f>
        <v>1950</v>
      </c>
      <c r="P13" s="308">
        <f>VLOOKUP($B13,Данные!A:AB,13,FALSE)</f>
        <v>2100</v>
      </c>
      <c r="Q13" s="26">
        <f>VLOOKUP($B13,Данные!$A$2:$W$1215,9,FALSE)</f>
        <v>36</v>
      </c>
      <c r="R13" s="23">
        <f>VLOOKUP($B13,Данные!$A$2:$W$1215,2,FALSE)</f>
        <v>79</v>
      </c>
      <c r="S13" s="24">
        <f>VLOOKUP($B13,Данные!$A$2:$W$1215,3,FALSE)</f>
        <v>13035</v>
      </c>
      <c r="T13" s="108">
        <f t="shared" si="0"/>
        <v>165</v>
      </c>
      <c r="U13" s="36" t="str">
        <f>VLOOKUP($B13,Данные!$A$2:$W$1215,17,FALSE)</f>
        <v>5000К 4000К* 3000К*</v>
      </c>
      <c r="V13" s="36">
        <f>VLOOKUP($B13,Данные!$A$2:$W$1215,7,FALSE)</f>
        <v>67</v>
      </c>
      <c r="W13" s="105" t="str">
        <f>VLOOKUP($B13,Данные!$A$2:$W$1215,18,FALSE)</f>
        <v>5 лет</v>
      </c>
      <c r="X13" s="435"/>
      <c r="Y13" s="462">
        <f>VLOOKUP($B13,Данные!$A$2:$X$1215,24,FALSE)</f>
        <v>7155</v>
      </c>
    </row>
    <row r="14" spans="1:25" ht="90" customHeight="1">
      <c r="A14" s="570"/>
      <c r="B14" s="11" t="s">
        <v>117</v>
      </c>
      <c r="C14" s="169">
        <f>VLOOKUP(B14,Данные!A:AB,28,FALSE)</f>
        <v>2040</v>
      </c>
      <c r="D14" s="532" t="s">
        <v>24</v>
      </c>
      <c r="E14" s="535" t="str">
        <f>CONCATENATE(CONCATENATE($F$4,": ",$F14,CHAR(10),$G$4,": ",$G14,CHAR(10),$H$4,": ",$H14,CHAR(10),$I$4,": ",$I14,CHAR(10),$J$4,": ",$J14,CHAR(10),$K$4,": ",$K14,CHAR(10),$L$4,": ",$L14,CHAR(10)),"*Цветовая темп.: 5000К")</f>
        <v>КСС: К (концентрированная), 27°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</v>
      </c>
      <c r="F14" s="228" t="str">
        <f>VLOOKUP($B14,Данные!$A$2:$W$1215,6,FALSE)</f>
        <v>К (концентрированная), 27°</v>
      </c>
      <c r="G14" s="228" t="str">
        <f>VLOOKUP($B14,Данные!$A$2:$W$1215,8,FALSE)</f>
        <v>Samsung LH351</v>
      </c>
      <c r="H14" s="228" t="str">
        <f>VLOOKUP($B14,Данные!$A$2:$W$1215,14,FALSE)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4" s="228" t="str">
        <f>VLOOKUP($B14,Данные!$A$2:$W$1215,4,FALSE)</f>
        <v>176-264В AС</v>
      </c>
      <c r="J14" s="228">
        <f>VLOOKUP($B14,Данные!$A$2:$W$1215,5,FALSE)</f>
        <v>0.95</v>
      </c>
      <c r="K14" s="228" t="str">
        <f>VLOOKUP($B14,Данные!$A$2:$W$1215,15,FALSE)</f>
        <v xml:space="preserve"> -60°...+50° С</v>
      </c>
      <c r="L14" s="22" t="str">
        <f>VLOOKUP($B14,Данные!$A$2:$W$1215,16,FALSE)</f>
        <v>100 000 ч</v>
      </c>
      <c r="M14" s="22" t="str">
        <f>VLOOKUP($B14,Данные!A:AB,10,FALSE)</f>
        <v>225х100х125</v>
      </c>
      <c r="N14" s="22" t="str">
        <f>VLOOKUP($B14,Данные!A:AB,11,FALSE)</f>
        <v>250x115x140</v>
      </c>
      <c r="O14" s="22">
        <f>VLOOKUP($B14,Данные!A:AB,12,FALSE)</f>
        <v>1050</v>
      </c>
      <c r="P14" s="22">
        <f>VLOOKUP($B14,Данные!A:AB,13,FALSE)</f>
        <v>1150</v>
      </c>
      <c r="Q14" s="22">
        <f>VLOOKUP($B14,Данные!$A$2:$W$1215,9,FALSE)</f>
        <v>12</v>
      </c>
      <c r="R14" s="19">
        <f>VLOOKUP($B14,Данные!$A$2:$W$1215,2,FALSE)</f>
        <v>27</v>
      </c>
      <c r="S14" s="20">
        <f>VLOOKUP($B14,Данные!$A$2:$W$1215,3,FALSE)</f>
        <v>4455</v>
      </c>
      <c r="T14" s="107">
        <f>S14/R14</f>
        <v>165</v>
      </c>
      <c r="U14" s="35" t="str">
        <f>VLOOKUP($B14,Данные!$A$2:$W$1215,17,FALSE)</f>
        <v>5000К 4000К* 3000К*</v>
      </c>
      <c r="V14" s="35">
        <f>VLOOKUP($B14,Данные!$A$2:$W$1215,7,FALSE)</f>
        <v>67</v>
      </c>
      <c r="W14" s="103" t="str">
        <f>VLOOKUP($B14,Данные!$A$2:$W$1215,18,FALSE)</f>
        <v>5 лет</v>
      </c>
      <c r="X14" s="458"/>
      <c r="Y14" s="459">
        <f>VLOOKUP($B14,Данные!$A$2:$X$1215,24,FALSE)</f>
        <v>2935</v>
      </c>
    </row>
    <row r="15" spans="1:25" ht="90" customHeight="1">
      <c r="A15" s="567"/>
      <c r="B15" s="12" t="s">
        <v>118</v>
      </c>
      <c r="C15" s="171">
        <f>VLOOKUP(B15,Данные!A:AB,28,FALSE)</f>
        <v>2041</v>
      </c>
      <c r="D15" s="533"/>
      <c r="E15" s="536"/>
      <c r="F15" s="226" t="str">
        <f>VLOOKUP($B15,Данные!$A$2:$W$1215,6,FALSE)</f>
        <v>К (концентрированная), 27°</v>
      </c>
      <c r="G15" s="226" t="str">
        <f>VLOOKUP($B15,Данные!$A$2:$W$1215,8,FALSE)</f>
        <v>Samsung LH351</v>
      </c>
      <c r="H15" s="226" t="str">
        <f>VLOOKUP($B15,Данные!$A$2:$W$1215,14,FALSE)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5" s="226" t="str">
        <f>VLOOKUP($B15,Данные!$A$2:$W$1215,4,FALSE)</f>
        <v>176-264В AС</v>
      </c>
      <c r="J15" s="226">
        <f>VLOOKUP($B15,Данные!$A$2:$W$1215,5,FALSE)</f>
        <v>0.95</v>
      </c>
      <c r="K15" s="226" t="str">
        <f>VLOOKUP($B15,Данные!$A$2:$W$1215,15,FALSE)</f>
        <v xml:space="preserve"> -60°...+50° С</v>
      </c>
      <c r="L15" s="307" t="str">
        <f>VLOOKUP($B15,Данные!$A$2:$W$1215,16,FALSE)</f>
        <v>100 000 ч</v>
      </c>
      <c r="M15" s="307" t="str">
        <f>VLOOKUP($B15,Данные!A:AB,10,FALSE)</f>
        <v>375х100х125</v>
      </c>
      <c r="N15" s="307" t="str">
        <f>VLOOKUP($B15,Данные!A:AB,11,FALSE)</f>
        <v>400x115x140</v>
      </c>
      <c r="O15" s="307">
        <f>VLOOKUP($B15,Данные!A:AB,12,FALSE)</f>
        <v>1400</v>
      </c>
      <c r="P15" s="307">
        <f>VLOOKUP($B15,Данные!A:AB,13,FALSE)</f>
        <v>1600</v>
      </c>
      <c r="Q15" s="229">
        <f>VLOOKUP($B15,Данные!$A$2:$W$1215,9,FALSE)</f>
        <v>24</v>
      </c>
      <c r="R15" s="27">
        <f>VLOOKUP($B15,Данные!$A$2:$W$1215,2,FALSE)</f>
        <v>53</v>
      </c>
      <c r="S15" s="28">
        <f>VLOOKUP($B15,Данные!$A$2:$W$1215,3,FALSE)</f>
        <v>8745</v>
      </c>
      <c r="T15" s="198">
        <f>S15/R15</f>
        <v>165</v>
      </c>
      <c r="U15" s="34" t="str">
        <f>VLOOKUP($B15,Данные!$A$2:$W$1215,17,FALSE)</f>
        <v>5000К 4000К* 3000К*</v>
      </c>
      <c r="V15" s="34">
        <f>VLOOKUP($B15,Данные!$A$2:$W$1215,7,FALSE)</f>
        <v>67</v>
      </c>
      <c r="W15" s="104" t="str">
        <f>VLOOKUP($B15,Данные!$A$2:$W$1215,18,FALSE)</f>
        <v>5 лет</v>
      </c>
      <c r="X15" s="457"/>
      <c r="Y15" s="459">
        <f>VLOOKUP($B15,Данные!$A$2:$X$1215,24,FALSE)</f>
        <v>4720</v>
      </c>
    </row>
    <row r="16" spans="1:25" ht="90" customHeight="1" thickBot="1">
      <c r="A16" s="568"/>
      <c r="B16" s="13" t="s">
        <v>119</v>
      </c>
      <c r="C16" s="170">
        <f>VLOOKUP(B16,Данные!A:AB,28,FALSE)</f>
        <v>2042</v>
      </c>
      <c r="D16" s="534"/>
      <c r="E16" s="537"/>
      <c r="F16" s="227" t="str">
        <f>VLOOKUP($B16,Данные!$A$2:$W$1215,6,FALSE)</f>
        <v>К (концентрированная), 27°</v>
      </c>
      <c r="G16" s="227" t="str">
        <f>VLOOKUP($B16,Данные!$A$2:$W$1215,8,FALSE)</f>
        <v>Samsung LH351</v>
      </c>
      <c r="H16" s="227" t="str">
        <f>VLOOKUP($B16,Данные!$A$2:$W$1215,14,FALSE)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6" s="227" t="str">
        <f>VLOOKUP($B16,Данные!$A$2:$W$1215,4,FALSE)</f>
        <v>176-264В AС</v>
      </c>
      <c r="J16" s="227">
        <f>VLOOKUP($B16,Данные!$A$2:$W$1215,5,FALSE)</f>
        <v>0.95</v>
      </c>
      <c r="K16" s="227" t="str">
        <f>VLOOKUP($B16,Данные!$A$2:$W$1215,15,FALSE)</f>
        <v xml:space="preserve"> -60°...+50° С</v>
      </c>
      <c r="L16" s="308" t="str">
        <f>VLOOKUP($B16,Данные!$A$2:$W$1215,16,FALSE)</f>
        <v>100 000 ч</v>
      </c>
      <c r="M16" s="308" t="str">
        <f>VLOOKUP($B16,Данные!A:AB,10,FALSE)</f>
        <v>550х100х125</v>
      </c>
      <c r="N16" s="308" t="str">
        <f>VLOOKUP($B16,Данные!A:AB,11,FALSE)</f>
        <v>560x115x140</v>
      </c>
      <c r="O16" s="308">
        <f>VLOOKUP($B16,Данные!A:AB,12,FALSE)</f>
        <v>2100</v>
      </c>
      <c r="P16" s="308">
        <f>VLOOKUP($B16,Данные!A:AB,13,FALSE)</f>
        <v>2300</v>
      </c>
      <c r="Q16" s="230">
        <f>VLOOKUP($B16,Данные!$A$2:$W$1215,9,FALSE)</f>
        <v>36</v>
      </c>
      <c r="R16" s="23">
        <f>VLOOKUP($B16,Данные!$A$2:$W$1215,2,FALSE)</f>
        <v>79</v>
      </c>
      <c r="S16" s="24">
        <f>VLOOKUP($B16,Данные!$A$2:$W$1215,3,FALSE)</f>
        <v>13035</v>
      </c>
      <c r="T16" s="108">
        <f>S16/R16</f>
        <v>165</v>
      </c>
      <c r="U16" s="36" t="str">
        <f>VLOOKUP($B16,Данные!$A$2:$W$1215,17,FALSE)</f>
        <v>5000К 4000К* 3000К*</v>
      </c>
      <c r="V16" s="36">
        <f>VLOOKUP($B16,Данные!$A$2:$W$1215,7,FALSE)</f>
        <v>67</v>
      </c>
      <c r="W16" s="105" t="str">
        <f>VLOOKUP($B16,Данные!$A$2:$W$1215,18,FALSE)</f>
        <v>5 лет</v>
      </c>
      <c r="X16" s="435"/>
      <c r="Y16" s="459">
        <f>VLOOKUP($B16,Данные!$A$2:$X$1215,24,FALSE)</f>
        <v>7155</v>
      </c>
    </row>
    <row r="17" spans="1:25" ht="90" customHeight="1">
      <c r="A17" s="529"/>
      <c r="B17" s="11" t="s">
        <v>84</v>
      </c>
      <c r="C17" s="169">
        <f>VLOOKUP(B17,Данные!A:AB,28,FALSE)</f>
        <v>2007</v>
      </c>
      <c r="D17" s="532" t="s">
        <v>24</v>
      </c>
      <c r="E17" s="535" t="str">
        <f>CONCATENATE(CONCATENATE($F$4,": ",$F17,CHAR(10),$G$4,": ",$G17,CHAR(10),$H$4,": ",$H17,CHAR(10),$I$4,": ",$I17,CHAR(10),$J$4,": ",$J17,CHAR(10),$K$4,": ",$K17,CHAR(10),$L$4,": ",$L17,CHAR(10)),"*Цветовая темп.: 5000К")</f>
        <v>КСС: Г (глубокая), 58°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</v>
      </c>
      <c r="F17" s="73" t="str">
        <f>VLOOKUP($B17,Данные!$A$2:$W$1215,6,FALSE)</f>
        <v>Г (глубокая), 58°</v>
      </c>
      <c r="G17" s="73" t="str">
        <f>VLOOKUP($B17,Данные!$A$2:$W$1215,8,FALSE)</f>
        <v>Samsung LH351</v>
      </c>
      <c r="H17" s="73" t="str">
        <f>VLOOKUP($B17,Данные!$A$2:$W$1215,14,FALSE)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7" s="73" t="str">
        <f>VLOOKUP($B17,Данные!$A$2:$W$1215,4,FALSE)</f>
        <v>176-264В AС</v>
      </c>
      <c r="J17" s="73">
        <f>VLOOKUP($B17,Данные!$A$2:$W$1215,5,FALSE)</f>
        <v>0.95</v>
      </c>
      <c r="K17" s="73" t="str">
        <f>VLOOKUP($B17,Данные!$A$2:$W$1215,15,FALSE)</f>
        <v xml:space="preserve"> -60°...+50° С</v>
      </c>
      <c r="L17" s="22" t="str">
        <f>VLOOKUP($B17,Данные!$A$2:$W$1215,16,FALSE)</f>
        <v>100 000 ч</v>
      </c>
      <c r="M17" s="22" t="str">
        <f>VLOOKUP($B17,Данные!A:AB,10,FALSE)</f>
        <v>225х100х140</v>
      </c>
      <c r="N17" s="22" t="str">
        <f>VLOOKUP($B17,Данные!A:AB,11,FALSE)</f>
        <v>250x115x140</v>
      </c>
      <c r="O17" s="22">
        <f>VLOOKUP($B17,Данные!A:AB,12,FALSE)</f>
        <v>1000</v>
      </c>
      <c r="P17" s="22">
        <f>VLOOKUP($B17,Данные!A:AB,13,FALSE)</f>
        <v>1100</v>
      </c>
      <c r="Q17" s="22">
        <f>VLOOKUP($B17,Данные!$A$2:$W$1215,9,FALSE)</f>
        <v>12</v>
      </c>
      <c r="R17" s="19">
        <f>VLOOKUP($B17,Данные!$A$2:$W$1215,2,FALSE)</f>
        <v>27</v>
      </c>
      <c r="S17" s="20">
        <f>VLOOKUP($B17,Данные!$A$2:$W$1215,3,FALSE)</f>
        <v>4455</v>
      </c>
      <c r="T17" s="107">
        <f t="shared" si="0"/>
        <v>165</v>
      </c>
      <c r="U17" s="35" t="str">
        <f>VLOOKUP($B17,Данные!$A$2:$W$1215,17,FALSE)</f>
        <v>5000К 4000К* 3000К*</v>
      </c>
      <c r="V17" s="35">
        <f>VLOOKUP($B17,Данные!$A$2:$W$1215,7,FALSE)</f>
        <v>67</v>
      </c>
      <c r="W17" s="103" t="str">
        <f>VLOOKUP($B17,Данные!$A$2:$W$1215,18,FALSE)</f>
        <v>5 лет</v>
      </c>
      <c r="X17" s="458"/>
      <c r="Y17" s="460">
        <f>VLOOKUP($B17,Данные!$A$2:$X$1215,24,FALSE)</f>
        <v>2935</v>
      </c>
    </row>
    <row r="18" spans="1:25" ht="90" customHeight="1">
      <c r="A18" s="530"/>
      <c r="B18" s="12" t="s">
        <v>85</v>
      </c>
      <c r="C18" s="171">
        <f>VLOOKUP(B18,Данные!A:AB,28,FALSE)</f>
        <v>2008</v>
      </c>
      <c r="D18" s="533"/>
      <c r="E18" s="536"/>
      <c r="F18" s="76" t="str">
        <f>VLOOKUP($B18,Данные!$A$2:$W$1215,6,FALSE)</f>
        <v>Г (глубокая), 58°</v>
      </c>
      <c r="G18" s="76" t="str">
        <f>VLOOKUP($B18,Данные!$A$2:$W$1215,8,FALSE)</f>
        <v>Samsung LH351</v>
      </c>
      <c r="H18" s="76" t="str">
        <f>VLOOKUP($B18,Данные!$A$2:$W$1215,14,FALSE)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8" s="76" t="str">
        <f>VLOOKUP($B18,Данные!$A$2:$W$1215,4,FALSE)</f>
        <v>176-264В AС</v>
      </c>
      <c r="J18" s="76">
        <f>VLOOKUP($B18,Данные!$A$2:$W$1215,5,FALSE)</f>
        <v>0.95</v>
      </c>
      <c r="K18" s="76" t="str">
        <f>VLOOKUP($B18,Данные!$A$2:$W$1215,15,FALSE)</f>
        <v xml:space="preserve"> -60°...+50° С</v>
      </c>
      <c r="L18" s="307" t="str">
        <f>VLOOKUP($B18,Данные!$A$2:$W$1215,16,FALSE)</f>
        <v>100 000 ч</v>
      </c>
      <c r="M18" s="307" t="str">
        <f>VLOOKUP($B18,Данные!A:AB,10,FALSE)</f>
        <v>375х100х140</v>
      </c>
      <c r="N18" s="307" t="str">
        <f>VLOOKUP($B18,Данные!A:AB,11,FALSE)</f>
        <v>400x115x140</v>
      </c>
      <c r="O18" s="307">
        <f>VLOOKUP($B18,Данные!A:AB,12,FALSE)</f>
        <v>1350</v>
      </c>
      <c r="P18" s="307">
        <f>VLOOKUP($B18,Данные!A:AB,13,FALSE)</f>
        <v>1500</v>
      </c>
      <c r="Q18" s="30">
        <f>VLOOKUP($B18,Данные!$A$2:$W$1215,9,FALSE)</f>
        <v>24</v>
      </c>
      <c r="R18" s="27">
        <f>VLOOKUP($B18,Данные!$A$2:$W$1215,2,FALSE)</f>
        <v>53</v>
      </c>
      <c r="S18" s="28">
        <f>VLOOKUP($B18,Данные!$A$2:$W$1215,3,FALSE)</f>
        <v>8745</v>
      </c>
      <c r="T18" s="198">
        <f t="shared" si="0"/>
        <v>165</v>
      </c>
      <c r="U18" s="34" t="str">
        <f>VLOOKUP($B18,Данные!$A$2:$W$1215,17,FALSE)</f>
        <v>5000К 4000К* 3000К*</v>
      </c>
      <c r="V18" s="34">
        <f>VLOOKUP($B18,Данные!$A$2:$W$1215,7,FALSE)</f>
        <v>67</v>
      </c>
      <c r="W18" s="104" t="str">
        <f>VLOOKUP($B18,Данные!$A$2:$W$1215,18,FALSE)</f>
        <v>5 лет</v>
      </c>
      <c r="X18" s="457"/>
      <c r="Y18" s="461">
        <f>VLOOKUP($B18,Данные!$A$2:$X$1215,24,FALSE)</f>
        <v>4720</v>
      </c>
    </row>
    <row r="19" spans="1:25" ht="90" customHeight="1" thickBot="1">
      <c r="A19" s="531"/>
      <c r="B19" s="13" t="s">
        <v>86</v>
      </c>
      <c r="C19" s="170">
        <f>VLOOKUP(B19,Данные!A:AB,28,FALSE)</f>
        <v>2009</v>
      </c>
      <c r="D19" s="534"/>
      <c r="E19" s="537"/>
      <c r="F19" s="74" t="str">
        <f>VLOOKUP($B19,Данные!$A$2:$W$1215,6,FALSE)</f>
        <v>Г (глубокая), 58°</v>
      </c>
      <c r="G19" s="74" t="str">
        <f>VLOOKUP($B19,Данные!$A$2:$W$1215,8,FALSE)</f>
        <v>Samsung LH351</v>
      </c>
      <c r="H19" s="74" t="str">
        <f>VLOOKUP($B19,Данные!$A$2:$W$1215,14,FALSE)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9" s="74" t="str">
        <f>VLOOKUP($B19,Данные!$A$2:$W$1215,4,FALSE)</f>
        <v>176-264В AС</v>
      </c>
      <c r="J19" s="74">
        <f>VLOOKUP($B19,Данные!$A$2:$W$1215,5,FALSE)</f>
        <v>0.95</v>
      </c>
      <c r="K19" s="74" t="str">
        <f>VLOOKUP($B19,Данные!$A$2:$W$1215,15,FALSE)</f>
        <v xml:space="preserve"> -60°...+50° С</v>
      </c>
      <c r="L19" s="308" t="str">
        <f>VLOOKUP($B19,Данные!$A$2:$W$1215,16,FALSE)</f>
        <v>100 000 ч</v>
      </c>
      <c r="M19" s="308" t="str">
        <f>VLOOKUP($B19,Данные!A:AB,10,FALSE)</f>
        <v>550х100х140</v>
      </c>
      <c r="N19" s="308" t="str">
        <f>VLOOKUP($B19,Данные!A:AB,11,FALSE)</f>
        <v>560x115x140</v>
      </c>
      <c r="O19" s="308">
        <f>VLOOKUP($B19,Данные!A:AB,12,FALSE)</f>
        <v>1950</v>
      </c>
      <c r="P19" s="308">
        <f>VLOOKUP($B19,Данные!A:AB,13,FALSE)</f>
        <v>2100</v>
      </c>
      <c r="Q19" s="26">
        <f>VLOOKUP($B19,Данные!$A$2:$W$1215,9,FALSE)</f>
        <v>36</v>
      </c>
      <c r="R19" s="23">
        <f>VLOOKUP($B19,Данные!$A$2:$W$1215,2,FALSE)</f>
        <v>79</v>
      </c>
      <c r="S19" s="24">
        <f>VLOOKUP($B19,Данные!$A$2:$W$1215,3,FALSE)</f>
        <v>13035</v>
      </c>
      <c r="T19" s="108">
        <f t="shared" si="0"/>
        <v>165</v>
      </c>
      <c r="U19" s="36" t="str">
        <f>VLOOKUP($B19,Данные!$A$2:$W$1215,17,FALSE)</f>
        <v>5000К 4000К* 3000К*</v>
      </c>
      <c r="V19" s="36">
        <f>VLOOKUP($B19,Данные!$A$2:$W$1215,7,FALSE)</f>
        <v>67</v>
      </c>
      <c r="W19" s="105" t="str">
        <f>VLOOKUP($B19,Данные!$A$2:$W$1215,18,FALSE)</f>
        <v>5 лет</v>
      </c>
      <c r="X19" s="435"/>
      <c r="Y19" s="462">
        <f>VLOOKUP($B19,Данные!$A$2:$X$1215,24,FALSE)</f>
        <v>7155</v>
      </c>
    </row>
    <row r="20" spans="1:25" ht="90" customHeight="1">
      <c r="A20" s="529"/>
      <c r="B20" s="11" t="s">
        <v>120</v>
      </c>
      <c r="C20" s="169">
        <f>VLOOKUP(B20,Данные!A:AB,28,FALSE)</f>
        <v>2043</v>
      </c>
      <c r="D20" s="532" t="s">
        <v>24</v>
      </c>
      <c r="E20" s="535" t="str">
        <f>CONCATENATE(CONCATENATE($F$4,": ",$F20,CHAR(10),$G$4,": ",$G20,CHAR(10),$H$4,": ",$H20,CHAR(10),$I$4,": ",$I20,CHAR(10),$J$4,": ",$J20,CHAR(10),$K$4,": ",$K20,CHAR(10),$L$4,": ",$L20,CHAR(10)),"*Цветовая темп.: 5000К")</f>
        <v>КСС: Г (глубокая), 58°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</v>
      </c>
      <c r="F20" s="73" t="str">
        <f>VLOOKUP($B20,Данные!$A$2:$W$1215,6,FALSE)</f>
        <v>Г (глубокая), 58°</v>
      </c>
      <c r="G20" s="73" t="str">
        <f>VLOOKUP($B20,Данные!$A$2:$W$1215,8,FALSE)</f>
        <v>Samsung LH351</v>
      </c>
      <c r="H20" s="73" t="str">
        <f>VLOOKUP($B20,Данные!$A$2:$W$1215,14,FALSE)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20" s="73" t="str">
        <f>VLOOKUP($B20,Данные!$A$2:$W$1215,4,FALSE)</f>
        <v>176-264В AС</v>
      </c>
      <c r="J20" s="73">
        <f>VLOOKUP($B20,Данные!$A$2:$W$1215,5,FALSE)</f>
        <v>0.95</v>
      </c>
      <c r="K20" s="73" t="str">
        <f>VLOOKUP($B20,Данные!$A$2:$W$1215,15,FALSE)</f>
        <v xml:space="preserve"> -60°...+50° С</v>
      </c>
      <c r="L20" s="22" t="str">
        <f>VLOOKUP($B20,Данные!$A$2:$W$1215,16,FALSE)</f>
        <v>100 000 ч</v>
      </c>
      <c r="M20" s="22" t="str">
        <f>VLOOKUP($B20,Данные!A:AB,10,FALSE)</f>
        <v>225х100х125</v>
      </c>
      <c r="N20" s="22" t="str">
        <f>VLOOKUP($B20,Данные!A:AB,11,FALSE)</f>
        <v>250x115x140</v>
      </c>
      <c r="O20" s="22">
        <f>VLOOKUP($B20,Данные!A:AB,12,FALSE)</f>
        <v>1050</v>
      </c>
      <c r="P20" s="22">
        <f>VLOOKUP($B20,Данные!A:AB,13,FALSE)</f>
        <v>1150</v>
      </c>
      <c r="Q20" s="22">
        <f>VLOOKUP($B20,Данные!$A$2:$W$1215,9,FALSE)</f>
        <v>12</v>
      </c>
      <c r="R20" s="19">
        <f>VLOOKUP($B20,Данные!$A$2:$W$1215,2,FALSE)</f>
        <v>27</v>
      </c>
      <c r="S20" s="20">
        <f>VLOOKUP($B20,Данные!$A$2:$W$1215,3,FALSE)</f>
        <v>4455</v>
      </c>
      <c r="T20" s="107">
        <f t="shared" ref="T20:T28" si="1">S20/R20</f>
        <v>165</v>
      </c>
      <c r="U20" s="35" t="str">
        <f>VLOOKUP($B20,Данные!$A$2:$W$1215,17,FALSE)</f>
        <v>5000К 4000К* 3000К*</v>
      </c>
      <c r="V20" s="35">
        <f>VLOOKUP($B20,Данные!$A$2:$W$1215,7,FALSE)</f>
        <v>67</v>
      </c>
      <c r="W20" s="103" t="str">
        <f>VLOOKUP($B20,Данные!$A$2:$W$1215,18,FALSE)</f>
        <v>5 лет</v>
      </c>
      <c r="X20" s="458"/>
      <c r="Y20" s="459">
        <f>VLOOKUP($B20,Данные!$A$2:$X$1215,24,FALSE)</f>
        <v>2935</v>
      </c>
    </row>
    <row r="21" spans="1:25" ht="90" customHeight="1">
      <c r="A21" s="530"/>
      <c r="B21" s="12" t="s">
        <v>121</v>
      </c>
      <c r="C21" s="171">
        <f>VLOOKUP(B21,Данные!A:AB,28,FALSE)</f>
        <v>2044</v>
      </c>
      <c r="D21" s="533"/>
      <c r="E21" s="536"/>
      <c r="F21" s="76" t="str">
        <f>VLOOKUP($B21,Данные!$A$2:$W$1215,6,FALSE)</f>
        <v>Г (глубокая), 58°</v>
      </c>
      <c r="G21" s="76" t="str">
        <f>VLOOKUP($B21,Данные!$A$2:$W$1215,8,FALSE)</f>
        <v>Samsung LH351</v>
      </c>
      <c r="H21" s="76" t="str">
        <f>VLOOKUP($B21,Данные!$A$2:$W$1215,14,FALSE)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21" s="76" t="str">
        <f>VLOOKUP($B21,Данные!$A$2:$W$1215,4,FALSE)</f>
        <v>176-264В AС</v>
      </c>
      <c r="J21" s="76">
        <f>VLOOKUP($B21,Данные!$A$2:$W$1215,5,FALSE)</f>
        <v>0.95</v>
      </c>
      <c r="K21" s="76" t="str">
        <f>VLOOKUP($B21,Данные!$A$2:$W$1215,15,FALSE)</f>
        <v xml:space="preserve"> -60°...+50° С</v>
      </c>
      <c r="L21" s="307" t="str">
        <f>VLOOKUP($B21,Данные!$A$2:$W$1215,16,FALSE)</f>
        <v>100 000 ч</v>
      </c>
      <c r="M21" s="307" t="str">
        <f>VLOOKUP($B21,Данные!A:AB,10,FALSE)</f>
        <v>375х100х125</v>
      </c>
      <c r="N21" s="307" t="str">
        <f>VLOOKUP($B21,Данные!A:AB,11,FALSE)</f>
        <v>400x115x140</v>
      </c>
      <c r="O21" s="307">
        <f>VLOOKUP($B21,Данные!A:AB,12,FALSE)</f>
        <v>1400</v>
      </c>
      <c r="P21" s="307">
        <f>VLOOKUP($B21,Данные!A:AB,13,FALSE)</f>
        <v>1600</v>
      </c>
      <c r="Q21" s="30">
        <f>VLOOKUP($B21,Данные!$A$2:$W$1215,9,FALSE)</f>
        <v>24</v>
      </c>
      <c r="R21" s="27">
        <f>VLOOKUP($B21,Данные!$A$2:$W$1215,2,FALSE)</f>
        <v>53</v>
      </c>
      <c r="S21" s="28">
        <f>VLOOKUP($B21,Данные!$A$2:$W$1215,3,FALSE)</f>
        <v>8745</v>
      </c>
      <c r="T21" s="198">
        <f t="shared" si="1"/>
        <v>165</v>
      </c>
      <c r="U21" s="34" t="str">
        <f>VLOOKUP($B21,Данные!$A$2:$W$1215,17,FALSE)</f>
        <v>5000К 4000К* 3000К*</v>
      </c>
      <c r="V21" s="34">
        <f>VLOOKUP($B21,Данные!$A$2:$W$1215,7,FALSE)</f>
        <v>67</v>
      </c>
      <c r="W21" s="104" t="str">
        <f>VLOOKUP($B21,Данные!$A$2:$W$1215,18,FALSE)</f>
        <v>5 лет</v>
      </c>
      <c r="X21" s="457"/>
      <c r="Y21" s="459">
        <f>VLOOKUP($B21,Данные!$A$2:$X$1215,24,FALSE)</f>
        <v>4720</v>
      </c>
    </row>
    <row r="22" spans="1:25" ht="90" customHeight="1" thickBot="1">
      <c r="A22" s="531"/>
      <c r="B22" s="13" t="s">
        <v>122</v>
      </c>
      <c r="C22" s="170">
        <f>VLOOKUP(B22,Данные!A:AB,28,FALSE)</f>
        <v>2045</v>
      </c>
      <c r="D22" s="534"/>
      <c r="E22" s="537"/>
      <c r="F22" s="74" t="str">
        <f>VLOOKUP($B22,Данные!$A$2:$W$1215,6,FALSE)</f>
        <v>Г (глубокая), 58°</v>
      </c>
      <c r="G22" s="74" t="str">
        <f>VLOOKUP($B22,Данные!$A$2:$W$1215,8,FALSE)</f>
        <v>Samsung LH351</v>
      </c>
      <c r="H22" s="74" t="str">
        <f>VLOOKUP($B22,Данные!$A$2:$W$1215,14,FALSE)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22" s="74" t="str">
        <f>VLOOKUP($B22,Данные!$A$2:$W$1215,4,FALSE)</f>
        <v>176-264В AС</v>
      </c>
      <c r="J22" s="74">
        <f>VLOOKUP($B22,Данные!$A$2:$W$1215,5,FALSE)</f>
        <v>0.95</v>
      </c>
      <c r="K22" s="74" t="str">
        <f>VLOOKUP($B22,Данные!$A$2:$W$1215,15,FALSE)</f>
        <v xml:space="preserve"> -60°...+50° С</v>
      </c>
      <c r="L22" s="308" t="str">
        <f>VLOOKUP($B22,Данные!$A$2:$W$1215,16,FALSE)</f>
        <v>100 000 ч</v>
      </c>
      <c r="M22" s="308" t="str">
        <f>VLOOKUP($B22,Данные!A:AB,10,FALSE)</f>
        <v>550х100х125</v>
      </c>
      <c r="N22" s="308" t="str">
        <f>VLOOKUP($B22,Данные!A:AB,11,FALSE)</f>
        <v>560x115x140</v>
      </c>
      <c r="O22" s="308">
        <f>VLOOKUP($B22,Данные!A:AB,12,FALSE)</f>
        <v>2100</v>
      </c>
      <c r="P22" s="308">
        <f>VLOOKUP($B22,Данные!A:AB,13,FALSE)</f>
        <v>2300</v>
      </c>
      <c r="Q22" s="26">
        <f>VLOOKUP($B22,Данные!$A$2:$W$1215,9,FALSE)</f>
        <v>36</v>
      </c>
      <c r="R22" s="23">
        <f>VLOOKUP($B22,Данные!$A$2:$W$1215,2,FALSE)</f>
        <v>79</v>
      </c>
      <c r="S22" s="24">
        <f>VLOOKUP($B22,Данные!$A$2:$W$1215,3,FALSE)</f>
        <v>13035</v>
      </c>
      <c r="T22" s="108">
        <f t="shared" si="1"/>
        <v>165</v>
      </c>
      <c r="U22" s="36" t="str">
        <f>VLOOKUP($B22,Данные!$A$2:$W$1215,17,FALSE)</f>
        <v>5000К 4000К* 3000К*</v>
      </c>
      <c r="V22" s="36">
        <f>VLOOKUP($B22,Данные!$A$2:$W$1215,7,FALSE)</f>
        <v>67</v>
      </c>
      <c r="W22" s="105" t="str">
        <f>VLOOKUP($B22,Данные!$A$2:$W$1215,18,FALSE)</f>
        <v>5 лет</v>
      </c>
      <c r="X22" s="435"/>
      <c r="Y22" s="459">
        <f>VLOOKUP($B22,Данные!$A$2:$X$1215,24,FALSE)</f>
        <v>7155</v>
      </c>
    </row>
    <row r="23" spans="1:25" ht="90" customHeight="1">
      <c r="A23" s="570"/>
      <c r="B23" s="11" t="s">
        <v>87</v>
      </c>
      <c r="C23" s="169">
        <f>VLOOKUP(B23,Данные!A:AB,28,FALSE)</f>
        <v>2010</v>
      </c>
      <c r="D23" s="532" t="s">
        <v>24</v>
      </c>
      <c r="E23" s="535" t="str">
        <f>CONCATENATE(CONCATENATE($F$4,": ",$F23,CHAR(10),$G$4,": ",$G23,CHAR(10),$H$4,": ",$H23,CHAR(10),$I$4,": ",$I23,CHAR(10),$J$4,": ",$J23,CHAR(10),$K$4,": ",$K23,CHAR(10),$L$4,": ",$L23,CHAR(10)),"*Цветовая темп.: 5000К")</f>
        <v>КСС: 100°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</v>
      </c>
      <c r="F23" s="178" t="str">
        <f>VLOOKUP($B23,Данные!$A$2:$W$1215,6,FALSE)</f>
        <v>100°</v>
      </c>
      <c r="G23" s="178" t="str">
        <f>VLOOKUP($B23,Данные!$A$2:$W$1215,8,FALSE)</f>
        <v>Samsung LH351</v>
      </c>
      <c r="H23" s="178" t="str">
        <f>VLOOKUP($B23,Данные!$A$2:$W$1215,14,FALSE)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23" s="178" t="str">
        <f>VLOOKUP($B23,Данные!$A$2:$W$1215,4,FALSE)</f>
        <v>176-264В AС</v>
      </c>
      <c r="J23" s="178">
        <f>VLOOKUP($B23,Данные!$A$2:$W$1215,5,FALSE)</f>
        <v>0.95</v>
      </c>
      <c r="K23" s="178" t="str">
        <f>VLOOKUP($B23,Данные!$A$2:$W$1215,15,FALSE)</f>
        <v xml:space="preserve"> -60°...+50° С</v>
      </c>
      <c r="L23" s="22" t="str">
        <f>VLOOKUP($B23,Данные!$A$2:$W$1215,16,FALSE)</f>
        <v>100 000 ч</v>
      </c>
      <c r="M23" s="22" t="str">
        <f>VLOOKUP($B23,Данные!A:AB,10,FALSE)</f>
        <v>225х100х140</v>
      </c>
      <c r="N23" s="22" t="str">
        <f>VLOOKUP($B23,Данные!A:AB,11,FALSE)</f>
        <v>250x115x140</v>
      </c>
      <c r="O23" s="22">
        <f>VLOOKUP($B23,Данные!A:AB,12,FALSE)</f>
        <v>1000</v>
      </c>
      <c r="P23" s="22">
        <f>VLOOKUP($B23,Данные!A:AB,13,FALSE)</f>
        <v>1100</v>
      </c>
      <c r="Q23" s="22">
        <f>VLOOKUP($B23,Данные!$A$2:$W$1215,9,FALSE)</f>
        <v>12</v>
      </c>
      <c r="R23" s="19">
        <f>VLOOKUP($B23,Данные!$A$2:$W$1215,2,FALSE)</f>
        <v>27</v>
      </c>
      <c r="S23" s="20">
        <f>VLOOKUP($B23,Данные!$A$2:$W$1215,3,FALSE)</f>
        <v>4455</v>
      </c>
      <c r="T23" s="107">
        <f t="shared" si="1"/>
        <v>165</v>
      </c>
      <c r="U23" s="35" t="str">
        <f>VLOOKUP($B23,Данные!$A$2:$W$1215,17,FALSE)</f>
        <v>5000К 4000К* 3000К*</v>
      </c>
      <c r="V23" s="35">
        <f>VLOOKUP($B23,Данные!$A$2:$W$1215,7,FALSE)</f>
        <v>67</v>
      </c>
      <c r="W23" s="103" t="str">
        <f>VLOOKUP($B23,Данные!$A$2:$W$1215,18,FALSE)</f>
        <v>5 лет</v>
      </c>
      <c r="X23" s="458"/>
      <c r="Y23" s="561"/>
    </row>
    <row r="24" spans="1:25" ht="90" customHeight="1">
      <c r="A24" s="567"/>
      <c r="B24" s="12" t="s">
        <v>88</v>
      </c>
      <c r="C24" s="171">
        <f>VLOOKUP(B24,Данные!A:AB,28,FALSE)</f>
        <v>2011</v>
      </c>
      <c r="D24" s="533"/>
      <c r="E24" s="536"/>
      <c r="F24" s="179" t="str">
        <f>VLOOKUP($B24,Данные!$A$2:$W$1215,6,FALSE)</f>
        <v>100°</v>
      </c>
      <c r="G24" s="179" t="str">
        <f>VLOOKUP($B24,Данные!$A$2:$W$1215,8,FALSE)</f>
        <v>Samsung LH351</v>
      </c>
      <c r="H24" s="179" t="str">
        <f>VLOOKUP($B24,Данные!$A$2:$W$1215,14,FALSE)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24" s="179" t="str">
        <f>VLOOKUP($B24,Данные!$A$2:$W$1215,4,FALSE)</f>
        <v>176-264В AС</v>
      </c>
      <c r="J24" s="179">
        <f>VLOOKUP($B24,Данные!$A$2:$W$1215,5,FALSE)</f>
        <v>0.95</v>
      </c>
      <c r="K24" s="179" t="str">
        <f>VLOOKUP($B24,Данные!$A$2:$W$1215,15,FALSE)</f>
        <v xml:space="preserve"> -60°...+50° С</v>
      </c>
      <c r="L24" s="307" t="str">
        <f>VLOOKUP($B24,Данные!$A$2:$W$1215,16,FALSE)</f>
        <v>100 000 ч</v>
      </c>
      <c r="M24" s="307" t="str">
        <f>VLOOKUP($B24,Данные!A:AB,10,FALSE)</f>
        <v>375х100х140</v>
      </c>
      <c r="N24" s="307" t="str">
        <f>VLOOKUP($B24,Данные!A:AB,11,FALSE)</f>
        <v>400x115x140</v>
      </c>
      <c r="O24" s="307">
        <f>VLOOKUP($B24,Данные!A:AB,12,FALSE)</f>
        <v>1350</v>
      </c>
      <c r="P24" s="307">
        <f>VLOOKUP($B24,Данные!A:AB,13,FALSE)</f>
        <v>1500</v>
      </c>
      <c r="Q24" s="181">
        <f>VLOOKUP($B24,Данные!$A$2:$W$1215,9,FALSE)</f>
        <v>24</v>
      </c>
      <c r="R24" s="27">
        <f>VLOOKUP($B24,Данные!$A$2:$W$1215,2,FALSE)</f>
        <v>53</v>
      </c>
      <c r="S24" s="28">
        <f>VLOOKUP($B24,Данные!$A$2:$W$1215,3,FALSE)</f>
        <v>8745</v>
      </c>
      <c r="T24" s="198">
        <f t="shared" si="1"/>
        <v>165</v>
      </c>
      <c r="U24" s="34" t="str">
        <f>VLOOKUP($B24,Данные!$A$2:$W$1215,17,FALSE)</f>
        <v>5000К 4000К* 3000К*</v>
      </c>
      <c r="V24" s="34">
        <f>VLOOKUP($B24,Данные!$A$2:$W$1215,7,FALSE)</f>
        <v>67</v>
      </c>
      <c r="W24" s="104" t="str">
        <f>VLOOKUP($B24,Данные!$A$2:$W$1215,18,FALSE)</f>
        <v>5 лет</v>
      </c>
      <c r="X24" s="457"/>
      <c r="Y24" s="563"/>
    </row>
    <row r="25" spans="1:25" ht="90" customHeight="1" thickBot="1">
      <c r="A25" s="568"/>
      <c r="B25" s="13" t="s">
        <v>89</v>
      </c>
      <c r="C25" s="170">
        <f>VLOOKUP(B25,Данные!A:AB,28,FALSE)</f>
        <v>2012</v>
      </c>
      <c r="D25" s="534"/>
      <c r="E25" s="537"/>
      <c r="F25" s="413" t="str">
        <f>VLOOKUP($B25,Данные!$A$2:$W$1215,6,FALSE)</f>
        <v>100°</v>
      </c>
      <c r="G25" s="413" t="str">
        <f>VLOOKUP($B25,Данные!$A$2:$W$1215,8,FALSE)</f>
        <v>Samsung LH351</v>
      </c>
      <c r="H25" s="413" t="str">
        <f>VLOOKUP($B25,Данные!$A$2:$W$1215,14,FALSE)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25" s="413" t="str">
        <f>VLOOKUP($B25,Данные!$A$2:$W$1215,4,FALSE)</f>
        <v>176-264В AС</v>
      </c>
      <c r="J25" s="413">
        <f>VLOOKUP($B25,Данные!$A$2:$W$1215,5,FALSE)</f>
        <v>0.95</v>
      </c>
      <c r="K25" s="413" t="str">
        <f>VLOOKUP($B25,Данные!$A$2:$W$1215,15,FALSE)</f>
        <v xml:space="preserve"> -60°...+50° С</v>
      </c>
      <c r="L25" s="411" t="str">
        <f>VLOOKUP($B25,Данные!$A$2:$W$1215,16,FALSE)</f>
        <v>100 000 ч</v>
      </c>
      <c r="M25" s="411" t="str">
        <f>VLOOKUP($B25,Данные!A:AB,10,FALSE)</f>
        <v>550х100х140</v>
      </c>
      <c r="N25" s="411" t="str">
        <f>VLOOKUP($B25,Данные!A:AB,11,FALSE)</f>
        <v>560x115x140</v>
      </c>
      <c r="O25" s="411">
        <f>VLOOKUP($B25,Данные!A:AB,12,FALSE)</f>
        <v>1950</v>
      </c>
      <c r="P25" s="411">
        <f>VLOOKUP($B25,Данные!A:AB,13,FALSE)</f>
        <v>2100</v>
      </c>
      <c r="Q25" s="411">
        <f>VLOOKUP($B25,Данные!$A$2:$W$1215,9,FALSE)</f>
        <v>36</v>
      </c>
      <c r="R25" s="27">
        <f>VLOOKUP($B25,Данные!$A$2:$W$1215,2,FALSE)</f>
        <v>79</v>
      </c>
      <c r="S25" s="28">
        <f>VLOOKUP($B25,Данные!$A$2:$W$1215,3,FALSE)</f>
        <v>13035</v>
      </c>
      <c r="T25" s="198">
        <f t="shared" si="1"/>
        <v>165</v>
      </c>
      <c r="U25" s="34" t="str">
        <f>VLOOKUP($B25,Данные!$A$2:$W$1215,17,FALSE)</f>
        <v>5000К 4000К* 3000К*</v>
      </c>
      <c r="V25" s="34">
        <f>VLOOKUP($B25,Данные!$A$2:$W$1215,7,FALSE)</f>
        <v>67</v>
      </c>
      <c r="W25" s="104" t="str">
        <f>VLOOKUP($B25,Данные!$A$2:$W$1215,18,FALSE)</f>
        <v>5 лет</v>
      </c>
      <c r="X25" s="457"/>
      <c r="Y25" s="565"/>
    </row>
    <row r="26" spans="1:25" ht="90" customHeight="1">
      <c r="A26" s="570"/>
      <c r="B26" s="11" t="s">
        <v>123</v>
      </c>
      <c r="C26" s="169">
        <f>VLOOKUP(B26,Данные!A:AB,28,FALSE)</f>
        <v>2046</v>
      </c>
      <c r="D26" s="532" t="s">
        <v>24</v>
      </c>
      <c r="E26" s="535" t="str">
        <f>CONCATENATE(CONCATENATE($F$4,": ",$F26,CHAR(10),$G$4,": ",$G26,CHAR(10),$H$4,": ",$H26,CHAR(10),$I$4,": ",$I26,CHAR(10),$J$4,": ",$J26,CHAR(10),$K$4,": ",$K26,CHAR(10),$L$4,": ",$L26,CHAR(10)),"*Цветовая темп.: 5000К")</f>
        <v>КСС: 100°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</v>
      </c>
      <c r="F26" s="228" t="str">
        <f>VLOOKUP($B26,Данные!$A$2:$W$1215,6,FALSE)</f>
        <v>100°</v>
      </c>
      <c r="G26" s="228" t="str">
        <f>VLOOKUP($B26,Данные!$A$2:$W$1215,8,FALSE)</f>
        <v>Samsung LH351</v>
      </c>
      <c r="H26" s="228" t="str">
        <f>VLOOKUP($B26,Данные!$A$2:$W$1215,14,FALSE)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26" s="228" t="str">
        <f>VLOOKUP($B26,Данные!$A$2:$W$1215,4,FALSE)</f>
        <v>176-264В AС</v>
      </c>
      <c r="J26" s="228">
        <f>VLOOKUP($B26,Данные!$A$2:$W$1215,5,FALSE)</f>
        <v>0.95</v>
      </c>
      <c r="K26" s="228" t="str">
        <f>VLOOKUP($B26,Данные!$A$2:$W$1215,15,FALSE)</f>
        <v xml:space="preserve"> -60°...+50° С</v>
      </c>
      <c r="L26" s="22" t="str">
        <f>VLOOKUP($B26,Данные!$A$2:$W$1215,16,FALSE)</f>
        <v>100 000 ч</v>
      </c>
      <c r="M26" s="22" t="str">
        <f>VLOOKUP($B26,Данные!A:AB,10,FALSE)</f>
        <v>225х100х125</v>
      </c>
      <c r="N26" s="22" t="str">
        <f>VLOOKUP($B26,Данные!A:AB,11,FALSE)</f>
        <v>250x115x140</v>
      </c>
      <c r="O26" s="22">
        <f>VLOOKUP($B26,Данные!A:AB,12,FALSE)</f>
        <v>1050</v>
      </c>
      <c r="P26" s="22">
        <f>VLOOKUP($B26,Данные!A:AB,13,FALSE)</f>
        <v>1150</v>
      </c>
      <c r="Q26" s="22">
        <f>VLOOKUP($B26,Данные!$A$2:$W$1215,9,FALSE)</f>
        <v>12</v>
      </c>
      <c r="R26" s="19">
        <f>VLOOKUP($B26,Данные!$A$2:$W$1215,2,FALSE)</f>
        <v>27</v>
      </c>
      <c r="S26" s="20">
        <f>VLOOKUP($B26,Данные!$A$2:$W$1215,3,FALSE)</f>
        <v>4455</v>
      </c>
      <c r="T26" s="107">
        <f t="shared" si="1"/>
        <v>165</v>
      </c>
      <c r="U26" s="35" t="str">
        <f>VLOOKUP($B26,Данные!$A$2:$W$1215,17,FALSE)</f>
        <v>5000К 4000К* 3000К*</v>
      </c>
      <c r="V26" s="35">
        <f>VLOOKUP($B26,Данные!$A$2:$W$1215,7,FALSE)</f>
        <v>67</v>
      </c>
      <c r="W26" s="103" t="str">
        <f>VLOOKUP($B26,Данные!$A$2:$W$1215,18,FALSE)</f>
        <v>5 лет</v>
      </c>
      <c r="X26" s="458"/>
      <c r="Y26" s="562"/>
    </row>
    <row r="27" spans="1:25" ht="90" customHeight="1">
      <c r="A27" s="567"/>
      <c r="B27" s="12" t="s">
        <v>124</v>
      </c>
      <c r="C27" s="171">
        <f>VLOOKUP(B27,Данные!A:AB,28,FALSE)</f>
        <v>2047</v>
      </c>
      <c r="D27" s="533"/>
      <c r="E27" s="536"/>
      <c r="F27" s="226" t="str">
        <f>VLOOKUP($B27,Данные!$A$2:$W$1215,6,FALSE)</f>
        <v>100°</v>
      </c>
      <c r="G27" s="226" t="str">
        <f>VLOOKUP($B27,Данные!$A$2:$W$1215,8,FALSE)</f>
        <v>Samsung LH351</v>
      </c>
      <c r="H27" s="226" t="str">
        <f>VLOOKUP($B27,Данные!$A$2:$W$1215,14,FALSE)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27" s="226" t="str">
        <f>VLOOKUP($B27,Данные!$A$2:$W$1215,4,FALSE)</f>
        <v>176-264В AС</v>
      </c>
      <c r="J27" s="226">
        <f>VLOOKUP($B27,Данные!$A$2:$W$1215,5,FALSE)</f>
        <v>0.95</v>
      </c>
      <c r="K27" s="226" t="str">
        <f>VLOOKUP($B27,Данные!$A$2:$W$1215,15,FALSE)</f>
        <v xml:space="preserve"> -60°...+50° С</v>
      </c>
      <c r="L27" s="307" t="str">
        <f>VLOOKUP($B27,Данные!$A$2:$W$1215,16,FALSE)</f>
        <v>100 000 ч</v>
      </c>
      <c r="M27" s="307" t="str">
        <f>VLOOKUP($B27,Данные!A:AB,10,FALSE)</f>
        <v>375х100х125</v>
      </c>
      <c r="N27" s="307" t="str">
        <f>VLOOKUP($B27,Данные!A:AB,11,FALSE)</f>
        <v>400x115x140</v>
      </c>
      <c r="O27" s="307">
        <f>VLOOKUP($B27,Данные!A:AB,12,FALSE)</f>
        <v>1400</v>
      </c>
      <c r="P27" s="307">
        <f>VLOOKUP($B27,Данные!A:AB,13,FALSE)</f>
        <v>1600</v>
      </c>
      <c r="Q27" s="229">
        <f>VLOOKUP($B27,Данные!$A$2:$W$1215,9,FALSE)</f>
        <v>24</v>
      </c>
      <c r="R27" s="27">
        <f>VLOOKUP($B27,Данные!$A$2:$W$1215,2,FALSE)</f>
        <v>53</v>
      </c>
      <c r="S27" s="28">
        <f>VLOOKUP($B27,Данные!$A$2:$W$1215,3,FALSE)</f>
        <v>8745</v>
      </c>
      <c r="T27" s="198">
        <f t="shared" si="1"/>
        <v>165</v>
      </c>
      <c r="U27" s="34" t="str">
        <f>VLOOKUP($B27,Данные!$A$2:$W$1215,17,FALSE)</f>
        <v>5000К 4000К* 3000К*</v>
      </c>
      <c r="V27" s="34">
        <f>VLOOKUP($B27,Данные!$A$2:$W$1215,7,FALSE)</f>
        <v>67</v>
      </c>
      <c r="W27" s="104" t="str">
        <f>VLOOKUP($B27,Данные!$A$2:$W$1215,18,FALSE)</f>
        <v>5 лет</v>
      </c>
      <c r="X27" s="457"/>
      <c r="Y27" s="564"/>
    </row>
    <row r="28" spans="1:25" ht="90" customHeight="1" thickBot="1">
      <c r="A28" s="568"/>
      <c r="B28" s="13" t="s">
        <v>125</v>
      </c>
      <c r="C28" s="170">
        <f>VLOOKUP(B28,Данные!A:AB,28,FALSE)</f>
        <v>2048</v>
      </c>
      <c r="D28" s="534"/>
      <c r="E28" s="537"/>
      <c r="F28" s="451" t="str">
        <f>VLOOKUP($B28,Данные!$A$2:$W$1215,6,FALSE)</f>
        <v>100°</v>
      </c>
      <c r="G28" s="451" t="str">
        <f>VLOOKUP($B28,Данные!$A$2:$W$1215,8,FALSE)</f>
        <v>Samsung LH351</v>
      </c>
      <c r="H28" s="451" t="str">
        <f>VLOOKUP($B28,Данные!$A$2:$W$1215,14,FALSE)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28" s="451" t="str">
        <f>VLOOKUP($B28,Данные!$A$2:$W$1215,4,FALSE)</f>
        <v>176-264В AС</v>
      </c>
      <c r="J28" s="227">
        <f>VLOOKUP($B28,Данные!$A$2:$W$1215,5,FALSE)</f>
        <v>0.95</v>
      </c>
      <c r="K28" s="227" t="str">
        <f>VLOOKUP($B28,Данные!$A$2:$W$1215,15,FALSE)</f>
        <v xml:space="preserve"> -60°...+50° С</v>
      </c>
      <c r="L28" s="308" t="str">
        <f>VLOOKUP($B28,Данные!$A$2:$W$1215,16,FALSE)</f>
        <v>100 000 ч</v>
      </c>
      <c r="M28" s="308" t="str">
        <f>VLOOKUP($B28,Данные!A:AB,10,FALSE)</f>
        <v>550х100х125</v>
      </c>
      <c r="N28" s="308" t="str">
        <f>VLOOKUP($B28,Данные!A:AB,11,FALSE)</f>
        <v>560x115x140</v>
      </c>
      <c r="O28" s="308">
        <f>VLOOKUP($B28,Данные!A:AB,12,FALSE)</f>
        <v>2100</v>
      </c>
      <c r="P28" s="308">
        <f>VLOOKUP($B28,Данные!A:AB,13,FALSE)</f>
        <v>2300</v>
      </c>
      <c r="Q28" s="230">
        <f>VLOOKUP($B28,Данные!$A$2:$W$1215,9,FALSE)</f>
        <v>36</v>
      </c>
      <c r="R28" s="23">
        <f>VLOOKUP($B28,Данные!$A$2:$W$1215,2,FALSE)</f>
        <v>79</v>
      </c>
      <c r="S28" s="24">
        <f>VLOOKUP($B28,Данные!$A$2:$W$1215,3,FALSE)</f>
        <v>13035</v>
      </c>
      <c r="T28" s="108">
        <f t="shared" si="1"/>
        <v>165</v>
      </c>
      <c r="U28" s="36" t="str">
        <f>VLOOKUP($B28,Данные!$A$2:$W$1215,17,FALSE)</f>
        <v>5000К 4000К* 3000К*</v>
      </c>
      <c r="V28" s="36">
        <f>VLOOKUP($B28,Данные!$A$2:$W$1215,7,FALSE)</f>
        <v>67</v>
      </c>
      <c r="W28" s="105" t="str">
        <f>VLOOKUP($B28,Данные!$A$2:$W$1215,18,FALSE)</f>
        <v>5 лет</v>
      </c>
      <c r="X28" s="435"/>
      <c r="Y28" s="566"/>
    </row>
    <row r="29" spans="1:25" ht="133.5" customHeight="1">
      <c r="A29" s="570"/>
      <c r="B29" s="11" t="s">
        <v>552</v>
      </c>
      <c r="C29" s="171">
        <f>VLOOKUP(B29,Данные!A:AB,28,FALSE)</f>
        <v>2101</v>
      </c>
      <c r="D29" s="532" t="s">
        <v>24</v>
      </c>
      <c r="E29" s="571" t="s">
        <v>768</v>
      </c>
      <c r="F29" s="454" t="str">
        <f>VLOOKUP($B29,Данные!$A$2:$W$1215,6,FALSE)</f>
        <v>Г (глубокая), 60°</v>
      </c>
      <c r="G29" s="454" t="str">
        <f>VLOOKUP($B29,Данные!$A$2:$W$1215,8,FALSE)</f>
        <v>Samsung LH351</v>
      </c>
      <c r="H29" s="454" t="str">
        <f>VLOOKUP($B29,Данные!$A$2:$W$1215,14,FALSE)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29" s="457" t="str">
        <f>VLOOKUP($B29,Данные!$A$2:$W$1215,4,FALSE)</f>
        <v>176-264В AС</v>
      </c>
      <c r="J29" s="450">
        <f>VLOOKUP($B29,Данные!$A$2:$W$1215,5,FALSE)</f>
        <v>0.95</v>
      </c>
      <c r="K29" s="415" t="str">
        <f>VLOOKUP($B29,Данные!$A$2:$W$1215,15,FALSE)</f>
        <v xml:space="preserve"> -60°...+50° С</v>
      </c>
      <c r="L29" s="416" t="str">
        <f>VLOOKUP($B29,Данные!$A$2:$W$1215,16,FALSE)</f>
        <v>100 000 ч</v>
      </c>
      <c r="M29" s="416" t="str">
        <f>VLOOKUP($B29,Данные!A:AB,10,FALSE)</f>
        <v>325х100х140</v>
      </c>
      <c r="N29" s="416" t="e">
        <f>VLOOKUP($B29,Данные!A:AB,11,FALSE)</f>
        <v>#N/A</v>
      </c>
      <c r="O29" s="416">
        <f>VLOOKUP($B29,Данные!A:AB,12,FALSE)</f>
        <v>1200</v>
      </c>
      <c r="P29" s="416">
        <f>VLOOKUP($B29,Данные!A:AB,13,FALSE)</f>
        <v>1400</v>
      </c>
      <c r="Q29" s="416">
        <f>VLOOKUP($B29,Данные!$A$2:$W$1215,9,FALSE)</f>
        <v>28</v>
      </c>
      <c r="R29" s="417">
        <f>VLOOKUP($B29,Данные!$A$2:$W$1215,2,FALSE)</f>
        <v>62</v>
      </c>
      <c r="S29" s="418">
        <f>VLOOKUP($B29,Данные!$A$2:$W$1215,3,FALSE)</f>
        <v>9610</v>
      </c>
      <c r="T29" s="419">
        <f t="shared" ref="T29:T30" si="2">S29/R29</f>
        <v>155</v>
      </c>
      <c r="U29" s="420" t="str">
        <f>VLOOKUP($B29,Данные!$A$2:$W$1215,17,FALSE)</f>
        <v>5000К 4000К* 3000К*</v>
      </c>
      <c r="V29" s="420">
        <f>VLOOKUP($B29,Данные!$A$2:$W$1215,7,FALSE)</f>
        <v>67</v>
      </c>
      <c r="W29" s="421" t="str">
        <f>VLOOKUP($B29,Данные!$A$2:$W$1215,18,FALSE)</f>
        <v>5 лет</v>
      </c>
      <c r="X29" s="415"/>
      <c r="Y29" s="112">
        <f>VLOOKUP($B29,Данные!$A$2:$X$1215,24,FALSE)</f>
        <v>5190</v>
      </c>
    </row>
    <row r="30" spans="1:25" ht="140.25" customHeight="1" thickBot="1">
      <c r="A30" s="568"/>
      <c r="B30" s="13" t="s">
        <v>558</v>
      </c>
      <c r="C30" s="170">
        <f>VLOOKUP(B30,Данные!A:AB,28,FALSE)</f>
        <v>2107</v>
      </c>
      <c r="D30" s="534"/>
      <c r="E30" s="537"/>
      <c r="F30" s="410" t="str">
        <f>VLOOKUP($B30,Данные!$A$2:$W$1215,6,FALSE)</f>
        <v>Г (глубокая), 60°</v>
      </c>
      <c r="G30" s="410" t="str">
        <f>VLOOKUP($B30,Данные!$A$2:$W$1215,8,FALSE)</f>
        <v>Samsung LH351</v>
      </c>
      <c r="H30" s="435" t="str">
        <f>VLOOKUP($B30,Данные!$A$2:$W$1215,14,FALSE)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30" s="451" t="str">
        <f>VLOOKUP($B30,Данные!$A$2:$W$1215,4,FALSE)</f>
        <v>176-264В AС</v>
      </c>
      <c r="J30" s="410">
        <f>VLOOKUP($B30,Данные!$A$2:$W$1215,5,FALSE)</f>
        <v>0.95</v>
      </c>
      <c r="K30" s="410" t="str">
        <f>VLOOKUP($B30,Данные!$A$2:$W$1215,15,FALSE)</f>
        <v xml:space="preserve"> -60°...+50° С</v>
      </c>
      <c r="L30" s="412" t="str">
        <f>VLOOKUP($B30,Данные!$A$2:$W$1215,16,FALSE)</f>
        <v>100 000 ч</v>
      </c>
      <c r="M30" s="412" t="str">
        <f>VLOOKUP($B30,Данные!A:AB,10,FALSE)</f>
        <v>625х100х140</v>
      </c>
      <c r="N30" s="412" t="e">
        <f>VLOOKUP($B30,Данные!A:AB,11,FALSE)</f>
        <v>#N/A</v>
      </c>
      <c r="O30" s="412">
        <f>VLOOKUP($B30,Данные!A:AB,12,FALSE)</f>
        <v>2400</v>
      </c>
      <c r="P30" s="412">
        <f>VLOOKUP($B30,Данные!A:AB,13,FALSE)</f>
        <v>2650</v>
      </c>
      <c r="Q30" s="412">
        <f>VLOOKUP($B30,Данные!$A$2:$W$1215,9,FALSE)</f>
        <v>56</v>
      </c>
      <c r="R30" s="23">
        <f>VLOOKUP($B30,Данные!$A$2:$W$1215,2,FALSE)</f>
        <v>125</v>
      </c>
      <c r="S30" s="24">
        <f>VLOOKUP($B30,Данные!$A$2:$W$1215,3,FALSE)</f>
        <v>19375</v>
      </c>
      <c r="T30" s="108">
        <f t="shared" si="2"/>
        <v>155</v>
      </c>
      <c r="U30" s="36" t="str">
        <f>VLOOKUP($B30,Данные!$A$2:$W$1215,17,FALSE)</f>
        <v>5000К 4000К* 3000К*</v>
      </c>
      <c r="V30" s="36">
        <f>VLOOKUP($B30,Данные!$A$2:$W$1215,7,FALSE)</f>
        <v>67</v>
      </c>
      <c r="W30" s="105" t="str">
        <f>VLOOKUP($B30,Данные!$A$2:$W$1215,18,FALSE)</f>
        <v>5 лет</v>
      </c>
      <c r="X30" s="410"/>
      <c r="Y30" s="114">
        <f>VLOOKUP($B30,Данные!$A$2:$X$1215,24,FALSE)</f>
        <v>8650</v>
      </c>
    </row>
    <row r="31" spans="1:25" ht="136.5" customHeight="1">
      <c r="A31" s="570"/>
      <c r="B31" s="11" t="s">
        <v>553</v>
      </c>
      <c r="C31" s="171">
        <f>VLOOKUP(B31,Данные!A:AB,28,FALSE)</f>
        <v>2102</v>
      </c>
      <c r="D31" s="532" t="s">
        <v>24</v>
      </c>
      <c r="E31" s="571" t="s">
        <v>768</v>
      </c>
      <c r="F31" s="413" t="str">
        <f>VLOOKUP($B31,Данные!$A$2:$W$1215,6,FALSE)</f>
        <v>Г (глубокая), 60°</v>
      </c>
      <c r="G31" s="409" t="str">
        <f>VLOOKUP($B31,Данные!$A$2:$W$1215,8,FALSE)</f>
        <v>Samsung LH351</v>
      </c>
      <c r="H31" s="413" t="str">
        <f>VLOOKUP($B31,Данные!$A$2:$W$1215,14,FALSE)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31" s="413" t="str">
        <f>VLOOKUP($B31,Данные!$A$2:$W$1215,4,FALSE)</f>
        <v>176-264В AС</v>
      </c>
      <c r="J31" s="413">
        <f>VLOOKUP($B31,Данные!$A$2:$W$1215,5,FALSE)</f>
        <v>0.95</v>
      </c>
      <c r="K31" s="413" t="str">
        <f>VLOOKUP($B31,Данные!$A$2:$W$1215,15,FALSE)</f>
        <v xml:space="preserve"> -60°...+50° С</v>
      </c>
      <c r="L31" s="22" t="str">
        <f>VLOOKUP($B31,Данные!$A$2:$W$1215,16,FALSE)</f>
        <v>100 000 ч</v>
      </c>
      <c r="M31" s="411" t="str">
        <f>VLOOKUP($B31,Данные!A:AB,10,FALSE)</f>
        <v>325х100х125</v>
      </c>
      <c r="N31" s="411" t="e">
        <f>VLOOKUP($B31,Данные!A:AB,11,FALSE)</f>
        <v>#N/A</v>
      </c>
      <c r="O31" s="22">
        <f>VLOOKUP($B31,Данные!A:AB,12,FALSE)</f>
        <v>1300</v>
      </c>
      <c r="P31" s="22">
        <f>VLOOKUP($B31,Данные!A:AB,13,FALSE)</f>
        <v>1500</v>
      </c>
      <c r="Q31" s="22">
        <f>VLOOKUP($B31,Данные!$A$2:$W$1215,9,FALSE)</f>
        <v>28</v>
      </c>
      <c r="R31" s="27">
        <f>VLOOKUP($B31,Данные!$A$2:$W$1215,2,FALSE)</f>
        <v>62</v>
      </c>
      <c r="S31" s="28">
        <f>VLOOKUP($B31,Данные!$A$2:$W$1215,3,FALSE)</f>
        <v>9610</v>
      </c>
      <c r="T31" s="107">
        <f>S31/R31</f>
        <v>155</v>
      </c>
      <c r="U31" s="35" t="str">
        <f>VLOOKUP($B31,Данные!$A$2:$W$1215,17,FALSE)</f>
        <v>5000К 4000К* 3000К*</v>
      </c>
      <c r="V31" s="34">
        <f>VLOOKUP($B31,Данные!$A$2:$W$1215,7,FALSE)</f>
        <v>67</v>
      </c>
      <c r="W31" s="104" t="str">
        <f>VLOOKUP($B31,Данные!$A$2:$W$1215,18,FALSE)</f>
        <v>5 лет</v>
      </c>
      <c r="X31" s="409"/>
      <c r="Y31" s="112">
        <f>VLOOKUP($B31,Данные!$A$2:$X$1215,24,FALSE)</f>
        <v>5190</v>
      </c>
    </row>
    <row r="32" spans="1:25" ht="138.75" customHeight="1" thickBot="1">
      <c r="A32" s="568"/>
      <c r="B32" s="13" t="s">
        <v>559</v>
      </c>
      <c r="C32" s="275">
        <f>VLOOKUP(B32,Данные!A:AB,28,FALSE)</f>
        <v>2108</v>
      </c>
      <c r="D32" s="534"/>
      <c r="E32" s="537"/>
      <c r="F32" s="410" t="str">
        <f>VLOOKUP($B32,Данные!$A$2:$W$1215,6,FALSE)</f>
        <v>Г (глубокая), 60°</v>
      </c>
      <c r="G32" s="410" t="str">
        <f>VLOOKUP($B32,Данные!$A$2:$W$1215,8,FALSE)</f>
        <v>Samsung LH351</v>
      </c>
      <c r="H32" s="410" t="str">
        <f>VLOOKUP($B32,Данные!$A$2:$W$1215,14,FALSE)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32" s="410" t="str">
        <f>VLOOKUP($B32,Данные!$A$2:$W$1215,4,FALSE)</f>
        <v>176-264В AС</v>
      </c>
      <c r="J32" s="410">
        <f>VLOOKUP($B32,Данные!$A$2:$W$1215,5,FALSE)</f>
        <v>0.95</v>
      </c>
      <c r="K32" s="410" t="str">
        <f>VLOOKUP($B32,Данные!$A$2:$W$1215,15,FALSE)</f>
        <v xml:space="preserve"> -60°...+50° С</v>
      </c>
      <c r="L32" s="412" t="str">
        <f>VLOOKUP($B32,Данные!$A$2:$W$1215,16,FALSE)</f>
        <v>100 000 ч</v>
      </c>
      <c r="M32" s="412" t="str">
        <f>VLOOKUP($B32,Данные!A:AB,10,FALSE)</f>
        <v>625х100х125</v>
      </c>
      <c r="N32" s="412" t="e">
        <f>VLOOKUP($B32,Данные!A:AB,11,FALSE)</f>
        <v>#N/A</v>
      </c>
      <c r="O32" s="412">
        <f>VLOOKUP($B32,Данные!A:AB,12,FALSE)</f>
        <v>2500</v>
      </c>
      <c r="P32" s="412">
        <f>VLOOKUP($B32,Данные!A:AB,13,FALSE)</f>
        <v>2700</v>
      </c>
      <c r="Q32" s="412">
        <f>VLOOKUP($B32,Данные!$A$2:$W$1215,9,FALSE)</f>
        <v>56</v>
      </c>
      <c r="R32" s="23">
        <f>VLOOKUP($B32,Данные!$A$2:$W$1215,2,FALSE)</f>
        <v>125</v>
      </c>
      <c r="S32" s="24">
        <f>VLOOKUP($B32,Данные!$A$2:$W$1215,3,FALSE)</f>
        <v>19375</v>
      </c>
      <c r="T32" s="108">
        <f>S32/R32</f>
        <v>155</v>
      </c>
      <c r="U32" s="36" t="str">
        <f>VLOOKUP($B32,Данные!$A$2:$W$1215,17,FALSE)</f>
        <v>5000К 4000К* 3000К*</v>
      </c>
      <c r="V32" s="36">
        <f>VLOOKUP($B32,Данные!$A$2:$W$1215,7,FALSE)</f>
        <v>67</v>
      </c>
      <c r="W32" s="105" t="str">
        <f>VLOOKUP($B32,Данные!$A$2:$W$1215,18,FALSE)</f>
        <v>5 лет</v>
      </c>
      <c r="X32" s="410"/>
      <c r="Y32" s="114">
        <f>VLOOKUP($B32,Данные!$A$2:$X$1215,24,FALSE)</f>
        <v>8650</v>
      </c>
    </row>
    <row r="33" spans="1:25" ht="136.5" customHeight="1">
      <c r="A33" s="570"/>
      <c r="B33" s="11" t="s">
        <v>554</v>
      </c>
      <c r="C33" s="171">
        <f>VLOOKUP(B33,Данные!A:AB,28,FALSE)</f>
        <v>2103</v>
      </c>
      <c r="D33" s="532" t="s">
        <v>24</v>
      </c>
      <c r="E33" s="571" t="s">
        <v>769</v>
      </c>
      <c r="F33" s="414" t="str">
        <f>VLOOKUP($B33,Данные!$A$2:$W$1215,6,FALSE)</f>
        <v>Г (глубокая), 90°</v>
      </c>
      <c r="G33" s="414" t="str">
        <f>VLOOKUP($B33,Данные!$A$2:$W$1215,8,FALSE)</f>
        <v>Samsung LH351</v>
      </c>
      <c r="H33" s="414" t="str">
        <f>VLOOKUP($B33,Данные!$A$2:$W$1215,14,FALSE)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33" s="414" t="str">
        <f>VLOOKUP($B33,Данные!$A$2:$W$1215,4,FALSE)</f>
        <v>176-264В AС</v>
      </c>
      <c r="J33" s="415">
        <f>VLOOKUP($B33,Данные!$A$2:$W$1215,5,FALSE)</f>
        <v>0.95</v>
      </c>
      <c r="K33" s="415" t="str">
        <f>VLOOKUP($B33,Данные!$A$2:$W$1215,15,FALSE)</f>
        <v xml:space="preserve"> -60°...+50° С</v>
      </c>
      <c r="L33" s="416" t="str">
        <f>VLOOKUP($B33,Данные!$A$2:$W$1215,16,FALSE)</f>
        <v>100 000 ч</v>
      </c>
      <c r="M33" s="416" t="str">
        <f>VLOOKUP($B33,Данные!A:AB,10,FALSE)</f>
        <v>325х100х140</v>
      </c>
      <c r="N33" s="416" t="e">
        <f>VLOOKUP($B33,Данные!A:AB,11,FALSE)</f>
        <v>#N/A</v>
      </c>
      <c r="O33" s="416">
        <f>VLOOKUP($B33,Данные!A:AB,12,FALSE)</f>
        <v>1200</v>
      </c>
      <c r="P33" s="416">
        <f>VLOOKUP($B33,Данные!A:AB,13,FALSE)</f>
        <v>1400</v>
      </c>
      <c r="Q33" s="416">
        <f>VLOOKUP($B33,Данные!$A$2:$W$1215,9,FALSE)</f>
        <v>28</v>
      </c>
      <c r="R33" s="417">
        <f>VLOOKUP($B33,Данные!$A$2:$W$1215,2,FALSE)</f>
        <v>62</v>
      </c>
      <c r="S33" s="418">
        <f>VLOOKUP($B33,Данные!$A$2:$W$1215,3,FALSE)</f>
        <v>9610</v>
      </c>
      <c r="T33" s="419">
        <f t="shared" ref="T33:T34" si="3">S33/R33</f>
        <v>155</v>
      </c>
      <c r="U33" s="420" t="str">
        <f>VLOOKUP($B33,Данные!$A$2:$W$1215,17,FALSE)</f>
        <v>5000К 4000К* 3000К*</v>
      </c>
      <c r="V33" s="420">
        <f>VLOOKUP($B33,Данные!$A$2:$W$1215,7,FALSE)</f>
        <v>67</v>
      </c>
      <c r="W33" s="421" t="str">
        <f>VLOOKUP($B33,Данные!$A$2:$W$1215,18,FALSE)</f>
        <v>5 лет</v>
      </c>
      <c r="X33" s="415"/>
      <c r="Y33" s="113">
        <f>VLOOKUP($B33,Данные!$A$2:$X$1215,24,FALSE)</f>
        <v>5190</v>
      </c>
    </row>
    <row r="34" spans="1:25" ht="136.5" customHeight="1" thickBot="1">
      <c r="A34" s="568"/>
      <c r="B34" s="13" t="s">
        <v>560</v>
      </c>
      <c r="C34" s="170">
        <f>VLOOKUP(B34,Данные!A:AB,28,FALSE)</f>
        <v>2109</v>
      </c>
      <c r="D34" s="534"/>
      <c r="E34" s="537"/>
      <c r="F34" s="410" t="str">
        <f>VLOOKUP($B34,Данные!$A$2:$W$1215,6,FALSE)</f>
        <v>Г (глубокая), 90°</v>
      </c>
      <c r="G34" s="410" t="str">
        <f>VLOOKUP($B34,Данные!$A$2:$W$1215,8,FALSE)</f>
        <v>Samsung LH351</v>
      </c>
      <c r="H34" s="410" t="str">
        <f>VLOOKUP($B34,Данные!$A$2:$W$1215,14,FALSE)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34" s="410" t="str">
        <f>VLOOKUP($B34,Данные!$A$2:$W$1215,4,FALSE)</f>
        <v>176-264В AС</v>
      </c>
      <c r="J34" s="410">
        <f>VLOOKUP($B34,Данные!$A$2:$W$1215,5,FALSE)</f>
        <v>0.95</v>
      </c>
      <c r="K34" s="410" t="str">
        <f>VLOOKUP($B34,Данные!$A$2:$W$1215,15,FALSE)</f>
        <v xml:space="preserve"> -60°...+50° С</v>
      </c>
      <c r="L34" s="412" t="str">
        <f>VLOOKUP($B34,Данные!$A$2:$W$1215,16,FALSE)</f>
        <v>100 000 ч</v>
      </c>
      <c r="M34" s="412" t="str">
        <f>VLOOKUP($B34,Данные!A:AB,10,FALSE)</f>
        <v>625х100х140</v>
      </c>
      <c r="N34" s="412" t="e">
        <f>VLOOKUP($B34,Данные!A:AB,11,FALSE)</f>
        <v>#N/A</v>
      </c>
      <c r="O34" s="412">
        <f>VLOOKUP($B34,Данные!A:AB,12,FALSE)</f>
        <v>2400</v>
      </c>
      <c r="P34" s="412">
        <f>VLOOKUP($B34,Данные!A:AB,13,FALSE)</f>
        <v>2650</v>
      </c>
      <c r="Q34" s="412">
        <f>VLOOKUP($B34,Данные!$A$2:$W$1215,9,FALSE)</f>
        <v>56</v>
      </c>
      <c r="R34" s="23">
        <f>VLOOKUP($B34,Данные!$A$2:$W$1215,2,FALSE)</f>
        <v>125</v>
      </c>
      <c r="S34" s="24">
        <f>VLOOKUP($B34,Данные!$A$2:$W$1215,3,FALSE)</f>
        <v>19375</v>
      </c>
      <c r="T34" s="108">
        <f t="shared" si="3"/>
        <v>155</v>
      </c>
      <c r="U34" s="36" t="str">
        <f>VLOOKUP($B34,Данные!$A$2:$W$1215,17,FALSE)</f>
        <v>5000К 4000К* 3000К*</v>
      </c>
      <c r="V34" s="36">
        <f>VLOOKUP($B34,Данные!$A$2:$W$1215,7,FALSE)</f>
        <v>67</v>
      </c>
      <c r="W34" s="105" t="str">
        <f>VLOOKUP($B34,Данные!$A$2:$W$1215,18,FALSE)</f>
        <v>5 лет</v>
      </c>
      <c r="X34" s="410"/>
      <c r="Y34" s="114">
        <f>VLOOKUP($B34,Данные!$A$2:$X$1215,24,FALSE)</f>
        <v>8650</v>
      </c>
    </row>
    <row r="35" spans="1:25" ht="138.75" customHeight="1">
      <c r="A35" s="570"/>
      <c r="B35" s="11" t="s">
        <v>555</v>
      </c>
      <c r="C35" s="273">
        <f>VLOOKUP(B35,Данные!A:AB,28,FALSE)</f>
        <v>2104</v>
      </c>
      <c r="D35" s="532" t="s">
        <v>24</v>
      </c>
      <c r="E35" s="571" t="s">
        <v>769</v>
      </c>
      <c r="F35" s="409" t="str">
        <f>VLOOKUP($B35,Данные!$A$2:$W$1215,6,FALSE)</f>
        <v>Г (глубокая), 90°</v>
      </c>
      <c r="G35" s="413" t="str">
        <f>VLOOKUP($B35,Данные!$A$2:$W$1215,8,FALSE)</f>
        <v>Samsung LH351</v>
      </c>
      <c r="H35" s="413" t="str">
        <f>VLOOKUP($B35,Данные!$A$2:$W$1215,14,FALSE)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35" s="409" t="str">
        <f>VLOOKUP($B35,Данные!$A$2:$W$1215,4,FALSE)</f>
        <v>176-264В AС</v>
      </c>
      <c r="J35" s="413">
        <f>VLOOKUP($B35,Данные!$A$2:$W$1215,5,FALSE)</f>
        <v>0.95</v>
      </c>
      <c r="K35" s="413" t="str">
        <f>VLOOKUP($B35,Данные!$A$2:$W$1215,15,FALSE)</f>
        <v xml:space="preserve"> -60°...+50° С</v>
      </c>
      <c r="L35" s="22" t="str">
        <f>VLOOKUP($B35,Данные!$A$2:$W$1215,16,FALSE)</f>
        <v>100 000 ч</v>
      </c>
      <c r="M35" s="22" t="str">
        <f>VLOOKUP($B35,Данные!A:AB,10,FALSE)</f>
        <v>325х100х125</v>
      </c>
      <c r="N35" s="411" t="e">
        <f>VLOOKUP($B35,Данные!A:AB,11,FALSE)</f>
        <v>#N/A</v>
      </c>
      <c r="O35" s="411">
        <f>VLOOKUP($B35,Данные!A:AB,12,FALSE)</f>
        <v>1300</v>
      </c>
      <c r="P35" s="411">
        <f>VLOOKUP($B35,Данные!A:AB,13,FALSE)</f>
        <v>1500</v>
      </c>
      <c r="Q35" s="22">
        <f>VLOOKUP($B35,Данные!$A$2:$W$1215,9,FALSE)</f>
        <v>28</v>
      </c>
      <c r="R35" s="19">
        <f>VLOOKUP($B35,Данные!$A$2:$W$1215,2,FALSE)</f>
        <v>62</v>
      </c>
      <c r="S35" s="20">
        <f>VLOOKUP($B35,Данные!$A$2:$W$1215,3,FALSE)</f>
        <v>9610</v>
      </c>
      <c r="T35" s="107">
        <f>S35/R35</f>
        <v>155</v>
      </c>
      <c r="U35" s="35" t="str">
        <f>VLOOKUP($B35,Данные!$A$2:$W$1215,17,FALSE)</f>
        <v>5000К 4000К* 3000К*</v>
      </c>
      <c r="V35" s="35">
        <f>VLOOKUP($B35,Данные!$A$2:$W$1215,7,FALSE)</f>
        <v>67</v>
      </c>
      <c r="W35" s="103" t="str">
        <f>VLOOKUP($B35,Данные!$A$2:$W$1215,18,FALSE)</f>
        <v>5 лет</v>
      </c>
      <c r="X35" s="413"/>
      <c r="Y35" s="113">
        <f>VLOOKUP($B35,Данные!$A$2:$X$1215,24,FALSE)</f>
        <v>5190</v>
      </c>
    </row>
    <row r="36" spans="1:25" ht="138.75" customHeight="1" thickBot="1">
      <c r="A36" s="568"/>
      <c r="B36" s="13" t="s">
        <v>561</v>
      </c>
      <c r="C36" s="170">
        <f>VLOOKUP(B36,Данные!A:AB,28,FALSE)</f>
        <v>2110</v>
      </c>
      <c r="D36" s="534"/>
      <c r="E36" s="537"/>
      <c r="F36" s="410" t="str">
        <f>VLOOKUP($B36,Данные!$A$2:$W$1215,6,FALSE)</f>
        <v>Г (глубокая), 90°</v>
      </c>
      <c r="G36" s="410" t="str">
        <f>VLOOKUP($B36,Данные!$A$2:$W$1215,8,FALSE)</f>
        <v>Samsung LH351</v>
      </c>
      <c r="H36" s="410" t="str">
        <f>VLOOKUP($B36,Данные!$A$2:$W$1215,14,FALSE)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36" s="410" t="str">
        <f>VLOOKUP($B36,Данные!$A$2:$W$1215,4,FALSE)</f>
        <v>176-264В AС</v>
      </c>
      <c r="J36" s="410">
        <f>VLOOKUP($B36,Данные!$A$2:$W$1215,5,FALSE)</f>
        <v>0.95</v>
      </c>
      <c r="K36" s="410" t="str">
        <f>VLOOKUP($B36,Данные!$A$2:$W$1215,15,FALSE)</f>
        <v xml:space="preserve"> -60°...+50° С</v>
      </c>
      <c r="L36" s="412" t="str">
        <f>VLOOKUP($B36,Данные!$A$2:$W$1215,16,FALSE)</f>
        <v>100 000 ч</v>
      </c>
      <c r="M36" s="412" t="str">
        <f>VLOOKUP($B36,Данные!A:AB,10,FALSE)</f>
        <v>625х100х125</v>
      </c>
      <c r="N36" s="412" t="e">
        <f>VLOOKUP($B36,Данные!A:AB,11,FALSE)</f>
        <v>#N/A</v>
      </c>
      <c r="O36" s="412">
        <f>VLOOKUP($B36,Данные!A:AB,12,FALSE)</f>
        <v>2500</v>
      </c>
      <c r="P36" s="412">
        <f>VLOOKUP($B36,Данные!A:AB,13,FALSE)</f>
        <v>2700</v>
      </c>
      <c r="Q36" s="412">
        <f>VLOOKUP($B36,Данные!$A$2:$W$1215,9,FALSE)</f>
        <v>56</v>
      </c>
      <c r="R36" s="23">
        <f>VLOOKUP($B36,Данные!$A$2:$W$1215,2,FALSE)</f>
        <v>125</v>
      </c>
      <c r="S36" s="24">
        <f>VLOOKUP($B36,Данные!$A$2:$W$1215,3,FALSE)</f>
        <v>19375</v>
      </c>
      <c r="T36" s="108">
        <f>S36/R36</f>
        <v>155</v>
      </c>
      <c r="U36" s="36" t="str">
        <f>VLOOKUP($B36,Данные!$A$2:$W$1215,17,FALSE)</f>
        <v>5000К 4000К* 3000К*</v>
      </c>
      <c r="V36" s="36">
        <f>VLOOKUP($B36,Данные!$A$2:$W$1215,7,FALSE)</f>
        <v>67</v>
      </c>
      <c r="W36" s="105" t="str">
        <f>VLOOKUP($B36,Данные!$A$2:$W$1215,18,FALSE)</f>
        <v>5 лет</v>
      </c>
      <c r="X36" s="410"/>
      <c r="Y36" s="114">
        <f>VLOOKUP($B36,Данные!$A$2:$X$1215,24,FALSE)</f>
        <v>8650</v>
      </c>
    </row>
    <row r="37" spans="1:25" ht="136.5" customHeight="1">
      <c r="A37" s="570"/>
      <c r="B37" s="11" t="s">
        <v>556</v>
      </c>
      <c r="C37" s="171">
        <f>VLOOKUP(B37,Данные!A:AB,28,FALSE)</f>
        <v>2105</v>
      </c>
      <c r="D37" s="532" t="s">
        <v>24</v>
      </c>
      <c r="E37" s="571" t="s">
        <v>770</v>
      </c>
      <c r="F37" s="409" t="str">
        <f>VLOOKUP($B37,Данные!$A$2:$W$1215,6,FALSE)</f>
        <v>140°</v>
      </c>
      <c r="G37" s="413" t="str">
        <f>VLOOKUP($B37,Данные!$A$2:$W$1215,8,FALSE)</f>
        <v>Samsung LH351</v>
      </c>
      <c r="H37" s="413" t="str">
        <f>VLOOKUP($B37,Данные!$A$2:$W$1215,14,FALSE)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37" s="413" t="str">
        <f>VLOOKUP($B37,Данные!$A$2:$W$1215,4,FALSE)</f>
        <v>176-264В AС</v>
      </c>
      <c r="J37" s="409">
        <f>VLOOKUP($B37,Данные!$A$2:$W$1215,5,FALSE)</f>
        <v>0.95</v>
      </c>
      <c r="K37" s="413" t="str">
        <f>VLOOKUP($B37,Данные!$A$2:$W$1215,15,FALSE)</f>
        <v xml:space="preserve"> -60°...+50° С</v>
      </c>
      <c r="L37" s="22" t="str">
        <f>VLOOKUP($B37,Данные!$A$2:$W$1215,16,FALSE)</f>
        <v>100 000 ч</v>
      </c>
      <c r="M37" s="22" t="str">
        <f>VLOOKUP($B37,Данные!A:AB,10,FALSE)</f>
        <v>325х100х140</v>
      </c>
      <c r="N37" s="411" t="e">
        <f>VLOOKUP($B37,Данные!A:AB,11,FALSE)</f>
        <v>#N/A</v>
      </c>
      <c r="O37" s="22">
        <f>VLOOKUP($B37,Данные!A:AB,12,FALSE)</f>
        <v>1200</v>
      </c>
      <c r="P37" s="411">
        <f>VLOOKUP($B37,Данные!A:AB,13,FALSE)</f>
        <v>1400</v>
      </c>
      <c r="Q37" s="411">
        <f>VLOOKUP($B37,Данные!$A$2:$W$1215,9,FALSE)</f>
        <v>28</v>
      </c>
      <c r="R37" s="27">
        <f>VLOOKUP($B37,Данные!$A$2:$W$1215,2,FALSE)</f>
        <v>62</v>
      </c>
      <c r="S37" s="20">
        <f>VLOOKUP($B37,Данные!$A$2:$W$1215,3,FALSE)</f>
        <v>9610</v>
      </c>
      <c r="T37" s="107">
        <f t="shared" ref="T37:T38" si="4">S37/R37</f>
        <v>155</v>
      </c>
      <c r="U37" s="35" t="str">
        <f>VLOOKUP($B37,Данные!$A$2:$W$1215,17,FALSE)</f>
        <v>5000К 4000К* 3000К*</v>
      </c>
      <c r="V37" s="34">
        <f>VLOOKUP($B37,Данные!$A$2:$W$1215,7,FALSE)</f>
        <v>67</v>
      </c>
      <c r="W37" s="103" t="str">
        <f>VLOOKUP($B37,Данные!$A$2:$W$1215,18,FALSE)</f>
        <v>5 лет</v>
      </c>
      <c r="X37" s="413"/>
      <c r="Y37" s="113">
        <f>VLOOKUP($B37,Данные!$A$2:$X$1215,24,FALSE)</f>
        <v>5190</v>
      </c>
    </row>
    <row r="38" spans="1:25" ht="136.5" customHeight="1" thickBot="1">
      <c r="A38" s="568"/>
      <c r="B38" s="13" t="s">
        <v>562</v>
      </c>
      <c r="C38" s="170">
        <f>VLOOKUP(B38,Данные!A:AB,28,FALSE)</f>
        <v>2111</v>
      </c>
      <c r="D38" s="534"/>
      <c r="E38" s="537"/>
      <c r="F38" s="410" t="str">
        <f>VLOOKUP($B38,Данные!$A$2:$W$1215,6,FALSE)</f>
        <v>140°</v>
      </c>
      <c r="G38" s="410" t="str">
        <f>VLOOKUP($B38,Данные!$A$2:$W$1215,8,FALSE)</f>
        <v>Samsung LH351</v>
      </c>
      <c r="H38" s="410" t="str">
        <f>VLOOKUP($B38,Данные!$A$2:$W$1215,14,FALSE)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38" s="410" t="str">
        <f>VLOOKUP($B38,Данные!$A$2:$W$1215,4,FALSE)</f>
        <v>176-264В AС</v>
      </c>
      <c r="J38" s="410">
        <f>VLOOKUP($B38,Данные!$A$2:$W$1215,5,FALSE)</f>
        <v>0.95</v>
      </c>
      <c r="K38" s="410" t="str">
        <f>VLOOKUP($B38,Данные!$A$2:$W$1215,15,FALSE)</f>
        <v xml:space="preserve"> -60°...+50° С</v>
      </c>
      <c r="L38" s="412" t="str">
        <f>VLOOKUP($B38,Данные!$A$2:$W$1215,16,FALSE)</f>
        <v>100 000 ч</v>
      </c>
      <c r="M38" s="412" t="str">
        <f>VLOOKUP($B38,Данные!A:AB,10,FALSE)</f>
        <v>625х100х140</v>
      </c>
      <c r="N38" s="412" t="e">
        <f>VLOOKUP($B38,Данные!A:AB,11,FALSE)</f>
        <v>#N/A</v>
      </c>
      <c r="O38" s="412">
        <f>VLOOKUP($B38,Данные!A:AB,12,FALSE)</f>
        <v>2400</v>
      </c>
      <c r="P38" s="412">
        <f>VLOOKUP($B38,Данные!A:AB,13,FALSE)</f>
        <v>2650</v>
      </c>
      <c r="Q38" s="412">
        <f>VLOOKUP($B38,Данные!$A$2:$W$1215,9,FALSE)</f>
        <v>56</v>
      </c>
      <c r="R38" s="23">
        <f>VLOOKUP($B38,Данные!$A$2:$W$1215,2,FALSE)</f>
        <v>125</v>
      </c>
      <c r="S38" s="24">
        <f>VLOOKUP($B38,Данные!$A$2:$W$1215,3,FALSE)</f>
        <v>19375</v>
      </c>
      <c r="T38" s="108">
        <f t="shared" si="4"/>
        <v>155</v>
      </c>
      <c r="U38" s="36" t="str">
        <f>VLOOKUP($B38,Данные!$A$2:$W$1215,17,FALSE)</f>
        <v>5000К 4000К* 3000К*</v>
      </c>
      <c r="V38" s="36">
        <f>VLOOKUP($B38,Данные!$A$2:$W$1215,7,FALSE)</f>
        <v>67</v>
      </c>
      <c r="W38" s="105" t="str">
        <f>VLOOKUP($B38,Данные!$A$2:$W$1215,18,FALSE)</f>
        <v>5 лет</v>
      </c>
      <c r="X38" s="410"/>
      <c r="Y38" s="114">
        <f>VLOOKUP($B38,Данные!$A$2:$X$1215,24,FALSE)</f>
        <v>8650</v>
      </c>
    </row>
    <row r="39" spans="1:25" ht="138.75" customHeight="1">
      <c r="A39" s="570"/>
      <c r="B39" s="11" t="s">
        <v>557</v>
      </c>
      <c r="C39" s="171">
        <f>VLOOKUP(B39,Данные!A:AB,28,FALSE)</f>
        <v>2106</v>
      </c>
      <c r="D39" s="532" t="s">
        <v>24</v>
      </c>
      <c r="E39" s="571" t="s">
        <v>770</v>
      </c>
      <c r="F39" s="413" t="str">
        <f>VLOOKUP($B39,Данные!$A$2:$W$1215,6,FALSE)</f>
        <v>140°</v>
      </c>
      <c r="G39" s="409" t="str">
        <f>VLOOKUP($B39,Данные!$A$2:$W$1215,8,FALSE)</f>
        <v>Samsung LH351</v>
      </c>
      <c r="H39" s="413" t="str">
        <f>VLOOKUP($B39,Данные!$A$2:$W$1215,14,FALSE)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39" s="409" t="str">
        <f>VLOOKUP($B39,Данные!$A$2:$W$1215,4,FALSE)</f>
        <v>176-264В AС</v>
      </c>
      <c r="J39" s="409">
        <f>VLOOKUP($B39,Данные!$A$2:$W$1215,5,FALSE)</f>
        <v>0.95</v>
      </c>
      <c r="K39" s="413" t="str">
        <f>VLOOKUP($B39,Данные!$A$2:$W$1215,15,FALSE)</f>
        <v xml:space="preserve"> -60°...+50° С</v>
      </c>
      <c r="L39" s="411" t="str">
        <f>VLOOKUP($B39,Данные!$A$2:$W$1215,16,FALSE)</f>
        <v>100 000 ч</v>
      </c>
      <c r="M39" s="411" t="str">
        <f>VLOOKUP($B39,Данные!A:AB,10,FALSE)</f>
        <v>325х100х125</v>
      </c>
      <c r="N39" s="22" t="e">
        <f>VLOOKUP($B39,Данные!A:AB,11,FALSE)</f>
        <v>#N/A</v>
      </c>
      <c r="O39" s="411">
        <f>VLOOKUP($B39,Данные!A:AB,12,FALSE)</f>
        <v>1300</v>
      </c>
      <c r="P39" s="411">
        <f>VLOOKUP($B39,Данные!A:AB,13,FALSE)</f>
        <v>1500</v>
      </c>
      <c r="Q39" s="411">
        <f>VLOOKUP($B39,Данные!$A$2:$W$1215,9,FALSE)</f>
        <v>28</v>
      </c>
      <c r="R39" s="27">
        <f>VLOOKUP($B39,Данные!$A$2:$W$1215,2,FALSE)</f>
        <v>62</v>
      </c>
      <c r="S39" s="20">
        <f>VLOOKUP($B39,Данные!$A$2:$W$1215,3,FALSE)</f>
        <v>9610</v>
      </c>
      <c r="T39" s="198">
        <f t="shared" ref="T39:T40" si="5">S39/R39</f>
        <v>155</v>
      </c>
      <c r="U39" s="34" t="str">
        <f>VLOOKUP($B39,Данные!$A$2:$W$1215,17,FALSE)</f>
        <v>5000К 4000К* 3000К*</v>
      </c>
      <c r="V39" s="34">
        <f>VLOOKUP($B39,Данные!$A$2:$W$1215,7,FALSE)</f>
        <v>67</v>
      </c>
      <c r="W39" s="104" t="str">
        <f>VLOOKUP($B39,Данные!$A$2:$W$1215,18,FALSE)</f>
        <v>5 лет</v>
      </c>
      <c r="X39" s="409"/>
      <c r="Y39" s="113">
        <f>VLOOKUP($B39,Данные!$A$2:$X$1215,24,FALSE)</f>
        <v>5190</v>
      </c>
    </row>
    <row r="40" spans="1:25" ht="138.75" customHeight="1" thickBot="1">
      <c r="A40" s="568"/>
      <c r="B40" s="13" t="s">
        <v>563</v>
      </c>
      <c r="C40" s="275">
        <f>VLOOKUP(B40,Данные!A:AB,28,FALSE)</f>
        <v>2112</v>
      </c>
      <c r="D40" s="534"/>
      <c r="E40" s="537"/>
      <c r="F40" s="410" t="str">
        <f>VLOOKUP($B40,Данные!$A$2:$W$1215,6,FALSE)</f>
        <v>140°</v>
      </c>
      <c r="G40" s="410" t="str">
        <f>VLOOKUP($B40,Данные!$A$2:$W$1215,8,FALSE)</f>
        <v>Samsung LH351</v>
      </c>
      <c r="H40" s="410" t="str">
        <f>VLOOKUP($B40,Данные!$A$2:$W$1215,14,FALSE)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40" s="410" t="str">
        <f>VLOOKUP($B40,Данные!$A$2:$W$1215,4,FALSE)</f>
        <v>176-264В AС</v>
      </c>
      <c r="J40" s="410">
        <f>VLOOKUP($B40,Данные!$A$2:$W$1215,5,FALSE)</f>
        <v>0.95</v>
      </c>
      <c r="K40" s="410" t="str">
        <f>VLOOKUP($B40,Данные!$A$2:$W$1215,15,FALSE)</f>
        <v xml:space="preserve"> -60°...+50° С</v>
      </c>
      <c r="L40" s="412" t="str">
        <f>VLOOKUP($B40,Данные!$A$2:$W$1215,16,FALSE)</f>
        <v>100 000 ч</v>
      </c>
      <c r="M40" s="412" t="str">
        <f>VLOOKUP($B40,Данные!A:AB,10,FALSE)</f>
        <v>625х100х125</v>
      </c>
      <c r="N40" s="412" t="e">
        <f>VLOOKUP($B40,Данные!A:AB,11,FALSE)</f>
        <v>#N/A</v>
      </c>
      <c r="O40" s="412">
        <f>VLOOKUP($B40,Данные!A:AB,12,FALSE)</f>
        <v>2500</v>
      </c>
      <c r="P40" s="412">
        <f>VLOOKUP($B40,Данные!A:AB,13,FALSE)</f>
        <v>2700</v>
      </c>
      <c r="Q40" s="412">
        <f>VLOOKUP($B40,Данные!$A$2:$W$1215,9,FALSE)</f>
        <v>56</v>
      </c>
      <c r="R40" s="23">
        <f>VLOOKUP($B40,Данные!$A$2:$W$1215,2,FALSE)</f>
        <v>125</v>
      </c>
      <c r="S40" s="24">
        <f>VLOOKUP($B40,Данные!$A$2:$W$1215,3,FALSE)</f>
        <v>19375</v>
      </c>
      <c r="T40" s="108">
        <f t="shared" si="5"/>
        <v>155</v>
      </c>
      <c r="U40" s="36" t="str">
        <f>VLOOKUP($B40,Данные!$A$2:$W$1215,17,FALSE)</f>
        <v>5000К 4000К* 3000К*</v>
      </c>
      <c r="V40" s="36">
        <f>VLOOKUP($B40,Данные!$A$2:$W$1215,7,FALSE)</f>
        <v>67</v>
      </c>
      <c r="W40" s="105" t="str">
        <f>VLOOKUP($B40,Данные!$A$2:$W$1215,18,FALSE)</f>
        <v>5 лет</v>
      </c>
      <c r="X40" s="410"/>
      <c r="Y40" s="113">
        <f>VLOOKUP($B40,Данные!$A$2:$X$1215,24,FALSE)</f>
        <v>8650</v>
      </c>
    </row>
    <row r="41" spans="1:25" ht="270" customHeight="1" thickBot="1">
      <c r="A41" s="201"/>
      <c r="B41" s="11" t="s">
        <v>321</v>
      </c>
      <c r="C41" s="184">
        <f>VLOOKUP(B41,Данные!A:AB,28,FALSE)</f>
        <v>2073</v>
      </c>
      <c r="D41" s="200" t="s">
        <v>24</v>
      </c>
      <c r="E41" s="571" t="s">
        <v>771</v>
      </c>
      <c r="F41" s="199" t="str">
        <f>VLOOKUP($B41,Данные!$A$2:$W$1215,6,FALSE)</f>
        <v>Г (глубокая), 58°</v>
      </c>
      <c r="G41" s="199" t="str">
        <f>VLOOKUP($B41,Данные!$A$2:$W$1215,8,FALSE)</f>
        <v>Samsung LH351</v>
      </c>
      <c r="H41" s="199" t="str">
        <f>VLOOKUP($B41,Данные!$A$2:$W$1215,14,FALSE)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41" s="199" t="str">
        <f>VLOOKUP($B41,Данные!$A$2:$W$1215,4,FALSE)</f>
        <v>176-264В AС</v>
      </c>
      <c r="J41" s="199">
        <f>VLOOKUP($B41,Данные!$A$2:$W$1215,5,FALSE)</f>
        <v>0.95</v>
      </c>
      <c r="K41" s="199" t="str">
        <f>VLOOKUP($B41,Данные!$A$2:$W$1215,15,FALSE)</f>
        <v xml:space="preserve"> -60°...+50° С</v>
      </c>
      <c r="L41" s="22" t="str">
        <f>VLOOKUP($B41,Данные!$A$2:$W$1215,16,FALSE)</f>
        <v>100 000 ч</v>
      </c>
      <c r="M41" s="22" t="str">
        <f>VLOOKUP($B41,Данные!A:AB,10,FALSE)</f>
        <v>875x100x140</v>
      </c>
      <c r="N41" s="22" t="str">
        <f>VLOOKUP($B41,Данные!A:AB,11,FALSE)</f>
        <v>1050x110x120</v>
      </c>
      <c r="O41" s="22">
        <f>VLOOKUP($B41,Данные!A:AB,12,FALSE)</f>
        <v>3050</v>
      </c>
      <c r="P41" s="22">
        <f>VLOOKUP($B41,Данные!A:AB,13,FALSE)</f>
        <v>3300</v>
      </c>
      <c r="Q41" s="22">
        <f>VLOOKUP($B41,Данные!$A$2:$W$1215,9,FALSE)</f>
        <v>48</v>
      </c>
      <c r="R41" s="19">
        <f>VLOOKUP($B41,Данные!$A$2:$W$1215,2,FALSE)</f>
        <v>115</v>
      </c>
      <c r="S41" s="20">
        <f>VLOOKUP($B41,Данные!$A$2:$W$1215,3,FALSE)</f>
        <v>18975</v>
      </c>
      <c r="T41" s="107">
        <f>S41/R41</f>
        <v>165</v>
      </c>
      <c r="U41" s="35" t="str">
        <f>VLOOKUP($B41,Данные!$A$2:$W$1215,17,FALSE)</f>
        <v>5000К 4000К* 3000К*</v>
      </c>
      <c r="V41" s="35">
        <f>VLOOKUP($B41,Данные!$A$2:$W$1215,7,FALSE)</f>
        <v>67</v>
      </c>
      <c r="W41" s="103" t="str">
        <f>VLOOKUP($B41,Данные!$A$2:$W$1215,18,FALSE)</f>
        <v>5 лет</v>
      </c>
      <c r="X41" s="199"/>
      <c r="Y41" s="473">
        <f>VLOOKUP($B41,Данные!$A$2:$X$1215,24,FALSE)</f>
        <v>9125</v>
      </c>
    </row>
    <row r="42" spans="1:25" ht="270" customHeight="1" thickBot="1">
      <c r="A42" s="182"/>
      <c r="B42" s="11" t="s">
        <v>240</v>
      </c>
      <c r="C42" s="184">
        <f>VLOOKUP(B42,Данные!A:AB,28,FALSE)</f>
        <v>2074</v>
      </c>
      <c r="D42" s="180" t="s">
        <v>24</v>
      </c>
      <c r="E42" s="537"/>
      <c r="F42" s="73" t="str">
        <f>VLOOKUP($B42,Данные!$A$2:$W$1215,6,FALSE)</f>
        <v>Г (глубокая), 58°</v>
      </c>
      <c r="G42" s="73" t="str">
        <f>VLOOKUP($B42,Данные!$A$2:$W$1215,8,FALSE)</f>
        <v>Samsung LH351</v>
      </c>
      <c r="H42" s="73" t="str">
        <f>VLOOKUP($B42,Данные!$A$2:$W$1215,14,FALSE)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42" s="73" t="str">
        <f>VLOOKUP($B42,Данные!$A$2:$W$1215,4,FALSE)</f>
        <v>176-264В AС</v>
      </c>
      <c r="J42" s="73">
        <f>VLOOKUP($B42,Данные!$A$2:$W$1215,5,FALSE)</f>
        <v>0.95</v>
      </c>
      <c r="K42" s="73" t="str">
        <f>VLOOKUP($B42,Данные!$A$2:$W$1215,15,FALSE)</f>
        <v xml:space="preserve"> -60°...+50° С</v>
      </c>
      <c r="L42" s="22" t="str">
        <f>VLOOKUP($B42,Данные!$A$2:$W$1215,16,FALSE)</f>
        <v>100 000 ч</v>
      </c>
      <c r="M42" s="22" t="str">
        <f>VLOOKUP($B42,Данные!A:AB,10,FALSE)</f>
        <v>1025x100x140</v>
      </c>
      <c r="N42" s="22" t="str">
        <f>VLOOKUP($B42,Данные!A:AB,11,FALSE)</f>
        <v>1050x110x120</v>
      </c>
      <c r="O42" s="22">
        <f>VLOOKUP($B42,Данные!A:AB,12,FALSE)</f>
        <v>3700</v>
      </c>
      <c r="P42" s="22">
        <f>VLOOKUP($B42,Данные!A:AB,13,FALSE)</f>
        <v>4000</v>
      </c>
      <c r="Q42" s="22">
        <f>VLOOKUP($B42,Данные!$A$2:$W$1215,9,FALSE)</f>
        <v>60</v>
      </c>
      <c r="R42" s="19">
        <f>VLOOKUP($B42,Данные!$A$2:$W$1215,2,FALSE)</f>
        <v>145</v>
      </c>
      <c r="S42" s="20">
        <f>VLOOKUP($B42,Данные!$A$2:$W$1215,3,FALSE)</f>
        <v>23925</v>
      </c>
      <c r="T42" s="107">
        <f t="shared" si="0"/>
        <v>165</v>
      </c>
      <c r="U42" s="35" t="str">
        <f>VLOOKUP($B42,Данные!$A$2:$W$1215,17,FALSE)</f>
        <v>5000К 4000К* 3000К*</v>
      </c>
      <c r="V42" s="35">
        <f>VLOOKUP($B42,Данные!$A$2:$W$1215,7,FALSE)</f>
        <v>67</v>
      </c>
      <c r="W42" s="103" t="str">
        <f>VLOOKUP($B42,Данные!$A$2:$W$1215,18,FALSE)</f>
        <v>5 лет</v>
      </c>
      <c r="X42" s="73"/>
      <c r="Y42" s="473">
        <f>VLOOKUP($B42,Данные!$A$2:$X$1215,24,FALSE)</f>
        <v>12585</v>
      </c>
    </row>
    <row r="43" spans="1:25" ht="90" customHeight="1">
      <c r="A43" s="529"/>
      <c r="B43" s="11" t="s">
        <v>90</v>
      </c>
      <c r="C43" s="169">
        <f>VLOOKUP(B43,Данные!A:AB,28,FALSE)</f>
        <v>2013</v>
      </c>
      <c r="D43" s="532" t="s">
        <v>24</v>
      </c>
      <c r="E43" s="535" t="str">
        <f>CONCATENATE(CONCATENATE($F$4,": ",$F43,CHAR(10),$G$4,": ",$G43,CHAR(10),$H$4,": ",$H43,CHAR(10),$I$4,": ",$I43,CHAR(10),$J$4,": ",$J43,CHAR(10),$K$4,": ",$K43,CHAR(10),$L$4,": ",$L43,CHAR(10)),"*Цветовая темп.: 5000К")</f>
        <v>КСС: К (концентрированная), 12°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</v>
      </c>
      <c r="F43" s="73" t="str">
        <f>VLOOKUP($B43,Данные!$A$2:$W$1215,6,FALSE)</f>
        <v>К (концентрированная), 12°</v>
      </c>
      <c r="G43" s="73" t="str">
        <f>VLOOKUP($B43,Данные!$A$2:$W$1215,8,FALSE)</f>
        <v>Samsung LH351</v>
      </c>
      <c r="H43" s="73" t="str">
        <f>VLOOKUP($B43,Данные!$A$2:$W$1215,14,FALSE)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43" s="73" t="str">
        <f>VLOOKUP($B43,Данные!$A$2:$W$1215,4,FALSE)</f>
        <v>176-264В AС</v>
      </c>
      <c r="J43" s="73">
        <f>VLOOKUP($B43,Данные!$A$2:$W$1215,5,FALSE)</f>
        <v>0.95</v>
      </c>
      <c r="K43" s="73" t="str">
        <f>VLOOKUP($B43,Данные!$A$2:$W$1215,15,FALSE)</f>
        <v xml:space="preserve"> -60°...+50° С</v>
      </c>
      <c r="L43" s="22" t="str">
        <f>VLOOKUP($B43,Данные!$A$2:$W$1215,16,FALSE)</f>
        <v>100 000 ч</v>
      </c>
      <c r="M43" s="22" t="str">
        <f>VLOOKUP($B43,Данные!A:AB,10,FALSE)</f>
        <v>225х210х140</v>
      </c>
      <c r="N43" s="22" t="str">
        <f>VLOOKUP($B43,Данные!A:AB,11,FALSE)</f>
        <v>250x275x110</v>
      </c>
      <c r="O43" s="22">
        <f>VLOOKUP($B43,Данные!A:AB,12,FALSE)</f>
        <v>1500</v>
      </c>
      <c r="P43" s="22">
        <f>VLOOKUP($B43,Данные!A:AB,13,FALSE)</f>
        <v>1700</v>
      </c>
      <c r="Q43" s="22">
        <f>VLOOKUP($B43,Данные!$A$2:$W$1215,9,FALSE)</f>
        <v>24</v>
      </c>
      <c r="R43" s="19">
        <f>VLOOKUP($B43,Данные!$A$2:$W$1215,2,FALSE)</f>
        <v>54</v>
      </c>
      <c r="S43" s="20">
        <f>VLOOKUP($B43,Данные!$A$2:$W$1215,3,FALSE)</f>
        <v>8910</v>
      </c>
      <c r="T43" s="107">
        <f t="shared" si="0"/>
        <v>165</v>
      </c>
      <c r="U43" s="35" t="str">
        <f>VLOOKUP($B43,Данные!$A$2:$W$1215,17,FALSE)</f>
        <v>5000К 4000К* 3000К*</v>
      </c>
      <c r="V43" s="35">
        <f>VLOOKUP($B43,Данные!$A$2:$W$1215,7,FALSE)</f>
        <v>67</v>
      </c>
      <c r="W43" s="103" t="str">
        <f>VLOOKUP($B43,Данные!$A$2:$W$1215,18,FALSE)</f>
        <v>5 лет</v>
      </c>
      <c r="X43" s="458"/>
      <c r="Y43" s="562"/>
    </row>
    <row r="44" spans="1:25" ht="90" customHeight="1">
      <c r="A44" s="530"/>
      <c r="B44" s="14" t="s">
        <v>91</v>
      </c>
      <c r="C44" s="167">
        <f>VLOOKUP(B44,Данные!A:AB,28,FALSE)</f>
        <v>2014</v>
      </c>
      <c r="D44" s="533"/>
      <c r="E44" s="536"/>
      <c r="F44" s="76" t="str">
        <f>VLOOKUP($B44,Данные!$A$2:$W$1215,6,FALSE)</f>
        <v>К (концентрированная), 12°</v>
      </c>
      <c r="G44" s="76" t="str">
        <f>VLOOKUP($B44,Данные!$A$2:$W$1215,8,FALSE)</f>
        <v>Samsung LH351</v>
      </c>
      <c r="H44" s="76" t="str">
        <f>VLOOKUP($B44,Данные!$A$2:$W$1215,14,FALSE)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44" s="76" t="str">
        <f>VLOOKUP($B44,Данные!$A$2:$W$1215,4,FALSE)</f>
        <v>176-264В AС</v>
      </c>
      <c r="J44" s="76">
        <f>VLOOKUP($B44,Данные!$A$2:$W$1215,5,FALSE)</f>
        <v>0.95</v>
      </c>
      <c r="K44" s="76" t="str">
        <f>VLOOKUP($B44,Данные!$A$2:$W$1215,15,FALSE)</f>
        <v xml:space="preserve"> -60°...+50° С</v>
      </c>
      <c r="L44" s="307" t="str">
        <f>VLOOKUP($B44,Данные!$A$2:$W$1215,16,FALSE)</f>
        <v>100 000 ч</v>
      </c>
      <c r="M44" s="307" t="str">
        <f>VLOOKUP($B44,Данные!A:AB,10,FALSE)</f>
        <v>375х210х140</v>
      </c>
      <c r="N44" s="307" t="str">
        <f>VLOOKUP($B44,Данные!A:AB,11,FALSE)</f>
        <v>400x275x110</v>
      </c>
      <c r="O44" s="307">
        <f>VLOOKUP($B44,Данные!A:AB,12,FALSE)</f>
        <v>2500</v>
      </c>
      <c r="P44" s="307">
        <f>VLOOKUP($B44,Данные!A:AB,13,FALSE)</f>
        <v>2700</v>
      </c>
      <c r="Q44" s="30">
        <f>VLOOKUP($B44,Данные!$A$2:$W$1215,9,FALSE)</f>
        <v>48</v>
      </c>
      <c r="R44" s="27">
        <f>VLOOKUP($B44,Данные!$A$2:$W$1215,2,FALSE)</f>
        <v>106</v>
      </c>
      <c r="S44" s="28">
        <f>VLOOKUP($B44,Данные!$A$2:$W$1215,3,FALSE)</f>
        <v>17490</v>
      </c>
      <c r="T44" s="198">
        <f t="shared" si="0"/>
        <v>165</v>
      </c>
      <c r="U44" s="34" t="str">
        <f>VLOOKUP($B44,Данные!$A$2:$W$1215,17,FALSE)</f>
        <v>5000К 4000К* 3000К*</v>
      </c>
      <c r="V44" s="34">
        <f>VLOOKUP($B44,Данные!$A$2:$W$1215,7,FALSE)</f>
        <v>67</v>
      </c>
      <c r="W44" s="104" t="str">
        <f>VLOOKUP($B44,Данные!$A$2:$W$1215,18,FALSE)</f>
        <v>5 лет</v>
      </c>
      <c r="X44" s="457"/>
      <c r="Y44" s="564"/>
    </row>
    <row r="45" spans="1:25" ht="90" customHeight="1" thickBot="1">
      <c r="A45" s="530"/>
      <c r="B45" s="14" t="s">
        <v>92</v>
      </c>
      <c r="C45" s="167">
        <f>VLOOKUP(B45,Данные!A:AB,28,FALSE)</f>
        <v>2015</v>
      </c>
      <c r="D45" s="533"/>
      <c r="E45" s="537"/>
      <c r="F45" s="74" t="str">
        <f>VLOOKUP($B45,Данные!$A$2:$W$1215,6,FALSE)</f>
        <v>К (концентрированная), 12°</v>
      </c>
      <c r="G45" s="74" t="str">
        <f>VLOOKUP($B45,Данные!$A$2:$W$1215,8,FALSE)</f>
        <v>Samsung LH351</v>
      </c>
      <c r="H45" s="74" t="str">
        <f>VLOOKUP($B45,Данные!$A$2:$W$1215,14,FALSE)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45" s="74" t="str">
        <f>VLOOKUP($B45,Данные!$A$2:$W$1215,4,FALSE)</f>
        <v>176-264В AС</v>
      </c>
      <c r="J45" s="74">
        <f>VLOOKUP($B45,Данные!$A$2:$W$1215,5,FALSE)</f>
        <v>0.95</v>
      </c>
      <c r="K45" s="74" t="str">
        <f>VLOOKUP($B45,Данные!$A$2:$W$1215,15,FALSE)</f>
        <v xml:space="preserve"> -60°...+50° С</v>
      </c>
      <c r="L45" s="308" t="str">
        <f>VLOOKUP($B45,Данные!$A$2:$W$1215,16,FALSE)</f>
        <v>100 000 ч</v>
      </c>
      <c r="M45" s="308" t="str">
        <f>VLOOKUP($B45,Данные!A:AB,10,FALSE)</f>
        <v>550x210x140</v>
      </c>
      <c r="N45" s="308" t="str">
        <f>VLOOKUP($B45,Данные!A:AB,11,FALSE)</f>
        <v>560x275x110</v>
      </c>
      <c r="O45" s="308">
        <f>VLOOKUP($B45,Данные!A:AB,12,FALSE)</f>
        <v>3700</v>
      </c>
      <c r="P45" s="308">
        <f>VLOOKUP($B45,Данные!A:AB,13,FALSE)</f>
        <v>4000</v>
      </c>
      <c r="Q45" s="26">
        <f>VLOOKUP($B45,Данные!$A$2:$W$1215,9,FALSE)</f>
        <v>72</v>
      </c>
      <c r="R45" s="23">
        <f>VLOOKUP($B45,Данные!$A$2:$W$1215,2,FALSE)</f>
        <v>158</v>
      </c>
      <c r="S45" s="24">
        <f>VLOOKUP($B45,Данные!$A$2:$W$1215,3,FALSE)</f>
        <v>26070</v>
      </c>
      <c r="T45" s="108">
        <f t="shared" si="0"/>
        <v>165</v>
      </c>
      <c r="U45" s="36" t="str">
        <f>VLOOKUP($B45,Данные!$A$2:$W$1215,17,FALSE)</f>
        <v>5000К 4000К* 3000К*</v>
      </c>
      <c r="V45" s="36">
        <f>VLOOKUP($B45,Данные!$A$2:$W$1215,7,FALSE)</f>
        <v>67</v>
      </c>
      <c r="W45" s="105" t="str">
        <f>VLOOKUP($B45,Данные!$A$2:$W$1215,18,FALSE)</f>
        <v>5 лет</v>
      </c>
      <c r="X45" s="435"/>
      <c r="Y45" s="566"/>
    </row>
    <row r="46" spans="1:25" ht="90" customHeight="1">
      <c r="A46" s="529"/>
      <c r="B46" s="11" t="s">
        <v>126</v>
      </c>
      <c r="C46" s="169">
        <f>VLOOKUP(B46,Данные!A:AB,28,FALSE)</f>
        <v>2049</v>
      </c>
      <c r="D46" s="532" t="s">
        <v>24</v>
      </c>
      <c r="E46" s="535" t="str">
        <f>CONCATENATE(CONCATENATE($F$4,": ",$F46,CHAR(10),$G$4,": ",$G46,CHAR(10),$H$4,": ",$H46,CHAR(10),$I$4,": ",$I46,CHAR(10),$J$4,": ",$J46,CHAR(10),$K$4,": ",$K46,CHAR(10),$L$4,": ",$L46,CHAR(10)),"*Цветовая темп.: 5000К")</f>
        <v>КСС: К (концентрированная), 12°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</v>
      </c>
      <c r="F46" s="73" t="str">
        <f>VLOOKUP($B46,Данные!$A$2:$W$1215,6,FALSE)</f>
        <v>К (концентрированная), 12°</v>
      </c>
      <c r="G46" s="73" t="str">
        <f>VLOOKUP($B46,Данные!$A$2:$W$1215,8,FALSE)</f>
        <v>Samsung LH351</v>
      </c>
      <c r="H46" s="73" t="str">
        <f>VLOOKUP($B46,Данные!$A$2:$W$1215,14,FALSE)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46" s="73" t="str">
        <f>VLOOKUP($B46,Данные!$A$2:$W$1215,4,FALSE)</f>
        <v>176-264В AС</v>
      </c>
      <c r="J46" s="73">
        <f>VLOOKUP($B46,Данные!$A$2:$W$1215,5,FALSE)</f>
        <v>0.95</v>
      </c>
      <c r="K46" s="73" t="str">
        <f>VLOOKUP($B46,Данные!$A$2:$W$1215,15,FALSE)</f>
        <v xml:space="preserve"> -60°...+50° С</v>
      </c>
      <c r="L46" s="22" t="str">
        <f>VLOOKUP($B46,Данные!$A$2:$W$1215,16,FALSE)</f>
        <v>100 000 ч</v>
      </c>
      <c r="M46" s="22" t="str">
        <f>VLOOKUP($B46,Данные!A:AB,10,FALSE)</f>
        <v>225х260х80</v>
      </c>
      <c r="N46" s="22" t="str">
        <f>VLOOKUP($B46,Данные!A:AB,11,FALSE)</f>
        <v>250x275x110</v>
      </c>
      <c r="O46" s="22">
        <f>VLOOKUP($B46,Данные!A:AB,12,FALSE)</f>
        <v>1550</v>
      </c>
      <c r="P46" s="22">
        <f>VLOOKUP($B46,Данные!A:AB,13,FALSE)</f>
        <v>1750</v>
      </c>
      <c r="Q46" s="22">
        <f>VLOOKUP($B46,Данные!$A$2:$W$1215,9,FALSE)</f>
        <v>24</v>
      </c>
      <c r="R46" s="19">
        <f>VLOOKUP($B46,Данные!$A$2:$W$1215,2,FALSE)</f>
        <v>54</v>
      </c>
      <c r="S46" s="20">
        <f>VLOOKUP($B46,Данные!$A$2:$W$1215,3,FALSE)</f>
        <v>8910</v>
      </c>
      <c r="T46" s="107">
        <f>S46/R46</f>
        <v>165</v>
      </c>
      <c r="U46" s="35" t="str">
        <f>VLOOKUP($B46,Данные!$A$2:$W$1215,17,FALSE)</f>
        <v>5000К 4000К* 3000К*</v>
      </c>
      <c r="V46" s="35">
        <f>VLOOKUP($B46,Данные!$A$2:$W$1215,7,FALSE)</f>
        <v>67</v>
      </c>
      <c r="W46" s="103" t="str">
        <f>VLOOKUP($B46,Данные!$A$2:$W$1215,18,FALSE)</f>
        <v>5 лет</v>
      </c>
      <c r="X46" s="458"/>
      <c r="Y46" s="562"/>
    </row>
    <row r="47" spans="1:25" ht="90" customHeight="1">
      <c r="A47" s="530"/>
      <c r="B47" s="14" t="s">
        <v>127</v>
      </c>
      <c r="C47" s="167">
        <f>VLOOKUP(B47,Данные!A:AB,28,FALSE)</f>
        <v>2050</v>
      </c>
      <c r="D47" s="533"/>
      <c r="E47" s="536"/>
      <c r="F47" s="76" t="str">
        <f>VLOOKUP($B47,Данные!$A$2:$W$1215,6,FALSE)</f>
        <v>К (концентрированная), 12°</v>
      </c>
      <c r="G47" s="76" t="str">
        <f>VLOOKUP($B47,Данные!$A$2:$W$1215,8,FALSE)</f>
        <v>Samsung LH351</v>
      </c>
      <c r="H47" s="76" t="str">
        <f>VLOOKUP($B47,Данные!$A$2:$W$1215,14,FALSE)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47" s="76" t="str">
        <f>VLOOKUP($B47,Данные!$A$2:$W$1215,4,FALSE)</f>
        <v>176-264В AС</v>
      </c>
      <c r="J47" s="76">
        <f>VLOOKUP($B47,Данные!$A$2:$W$1215,5,FALSE)</f>
        <v>0.95</v>
      </c>
      <c r="K47" s="76" t="str">
        <f>VLOOKUP($B47,Данные!$A$2:$W$1215,15,FALSE)</f>
        <v xml:space="preserve"> -60°...+50° С</v>
      </c>
      <c r="L47" s="307" t="str">
        <f>VLOOKUP($B47,Данные!$A$2:$W$1215,16,FALSE)</f>
        <v>100 000 ч</v>
      </c>
      <c r="M47" s="307" t="str">
        <f>VLOOKUP($B47,Данные!A:AB,10,FALSE)</f>
        <v>375х260х80</v>
      </c>
      <c r="N47" s="307" t="str">
        <f>VLOOKUP($B47,Данные!A:AB,11,FALSE)</f>
        <v>400x275x110</v>
      </c>
      <c r="O47" s="307">
        <f>VLOOKUP($B47,Данные!A:AB,12,FALSE)</f>
        <v>2550</v>
      </c>
      <c r="P47" s="307">
        <f>VLOOKUP($B47,Данные!A:AB,13,FALSE)</f>
        <v>2800</v>
      </c>
      <c r="Q47" s="30">
        <f>VLOOKUP($B47,Данные!$A$2:$W$1215,9,FALSE)</f>
        <v>48</v>
      </c>
      <c r="R47" s="27">
        <f>VLOOKUP($B47,Данные!$A$2:$W$1215,2,FALSE)</f>
        <v>106</v>
      </c>
      <c r="S47" s="28">
        <f>VLOOKUP($B47,Данные!$A$2:$W$1215,3,FALSE)</f>
        <v>17490</v>
      </c>
      <c r="T47" s="198">
        <f>S47/R47</f>
        <v>165</v>
      </c>
      <c r="U47" s="34" t="str">
        <f>VLOOKUP($B47,Данные!$A$2:$W$1215,17,FALSE)</f>
        <v>5000К 4000К* 3000К*</v>
      </c>
      <c r="V47" s="34">
        <f>VLOOKUP($B47,Данные!$A$2:$W$1215,7,FALSE)</f>
        <v>67</v>
      </c>
      <c r="W47" s="104" t="str">
        <f>VLOOKUP($B47,Данные!$A$2:$W$1215,18,FALSE)</f>
        <v>5 лет</v>
      </c>
      <c r="X47" s="457"/>
      <c r="Y47" s="564"/>
    </row>
    <row r="48" spans="1:25" ht="90" customHeight="1" thickBot="1">
      <c r="A48" s="531"/>
      <c r="B48" s="15" t="s">
        <v>128</v>
      </c>
      <c r="C48" s="166">
        <f>VLOOKUP(B48,Данные!A:AB,28,FALSE)</f>
        <v>2051</v>
      </c>
      <c r="D48" s="534"/>
      <c r="E48" s="537"/>
      <c r="F48" s="74" t="str">
        <f>VLOOKUP($B48,Данные!$A$2:$W$1215,6,FALSE)</f>
        <v>К (концентрированная), 12°</v>
      </c>
      <c r="G48" s="74" t="str">
        <f>VLOOKUP($B48,Данные!$A$2:$W$1215,8,FALSE)</f>
        <v>Samsung LH351</v>
      </c>
      <c r="H48" s="74" t="str">
        <f>VLOOKUP($B48,Данные!$A$2:$W$1215,14,FALSE)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48" s="74" t="str">
        <f>VLOOKUP($B48,Данные!$A$2:$W$1215,4,FALSE)</f>
        <v>176-264В AС</v>
      </c>
      <c r="J48" s="74">
        <f>VLOOKUP($B48,Данные!$A$2:$W$1215,5,FALSE)</f>
        <v>0.95</v>
      </c>
      <c r="K48" s="74" t="str">
        <f>VLOOKUP($B48,Данные!$A$2:$W$1215,15,FALSE)</f>
        <v xml:space="preserve"> -60°...+50° С</v>
      </c>
      <c r="L48" s="308" t="str">
        <f>VLOOKUP($B48,Данные!$A$2:$W$1215,16,FALSE)</f>
        <v>100 000 ч</v>
      </c>
      <c r="M48" s="308" t="str">
        <f>VLOOKUP($B48,Данные!A:AB,10,FALSE)</f>
        <v>550х260х80</v>
      </c>
      <c r="N48" s="308" t="str">
        <f>VLOOKUP($B48,Данные!A:AB,11,FALSE)</f>
        <v>560x275x110</v>
      </c>
      <c r="O48" s="308">
        <f>VLOOKUP($B48,Данные!A:AB,12,FALSE)</f>
        <v>3500</v>
      </c>
      <c r="P48" s="308">
        <f>VLOOKUP($B48,Данные!A:AB,13,FALSE)</f>
        <v>3800</v>
      </c>
      <c r="Q48" s="26">
        <f>VLOOKUP($B48,Данные!$A$2:$W$1215,9,FALSE)</f>
        <v>72</v>
      </c>
      <c r="R48" s="23">
        <f>VLOOKUP($B48,Данные!$A$2:$W$1215,2,FALSE)</f>
        <v>158</v>
      </c>
      <c r="S48" s="24">
        <f>VLOOKUP($B48,Данные!$A$2:$W$1215,3,FALSE)</f>
        <v>26070</v>
      </c>
      <c r="T48" s="108">
        <f>S48/R48</f>
        <v>165</v>
      </c>
      <c r="U48" s="36" t="str">
        <f>VLOOKUP($B48,Данные!$A$2:$W$1215,17,FALSE)</f>
        <v>5000К 4000К* 3000К*</v>
      </c>
      <c r="V48" s="36">
        <f>VLOOKUP($B48,Данные!$A$2:$W$1215,7,FALSE)</f>
        <v>67</v>
      </c>
      <c r="W48" s="105" t="str">
        <f>VLOOKUP($B48,Данные!$A$2:$W$1215,18,FALSE)</f>
        <v>5 лет</v>
      </c>
      <c r="X48" s="435"/>
      <c r="Y48" s="566"/>
    </row>
    <row r="49" spans="1:25" ht="90" customHeight="1">
      <c r="A49" s="529"/>
      <c r="B49" s="11" t="s">
        <v>93</v>
      </c>
      <c r="C49" s="169">
        <f>VLOOKUP(B49,Данные!A:AB,28,FALSE)</f>
        <v>2016</v>
      </c>
      <c r="D49" s="532" t="s">
        <v>24</v>
      </c>
      <c r="E49" s="535" t="str">
        <f>CONCATENATE(CONCATENATE($F$4,": ",$F49,CHAR(10),$G$4,": ",$G49,CHAR(10),$H$4,": ",$H49,CHAR(10),$I$4,": ",$I49,CHAR(10),$J$4,": ",$J49,CHAR(10),$K$4,": ",$K49,CHAR(10),$L$4,": ",$L49,CHAR(10)),"*Цветовая темп.: 5000К")</f>
        <v>КСС: К (концентрированная), 27°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</v>
      </c>
      <c r="F49" s="73" t="str">
        <f>VLOOKUP($B49,Данные!$A$2:$W$1215,6,FALSE)</f>
        <v>К (концентрированная), 27°</v>
      </c>
      <c r="G49" s="73" t="str">
        <f>VLOOKUP($B49,Данные!$A$2:$W$1215,8,FALSE)</f>
        <v>Samsung LH351</v>
      </c>
      <c r="H49" s="73" t="str">
        <f>VLOOKUP($B49,Данные!$A$2:$W$1215,14,FALSE)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49" s="73" t="str">
        <f>VLOOKUP($B49,Данные!$A$2:$W$1215,4,FALSE)</f>
        <v>176-264В AС</v>
      </c>
      <c r="J49" s="73">
        <f>VLOOKUP($B49,Данные!$A$2:$W$1215,5,FALSE)</f>
        <v>0.95</v>
      </c>
      <c r="K49" s="73" t="str">
        <f>VLOOKUP($B49,Данные!$A$2:$W$1215,15,FALSE)</f>
        <v xml:space="preserve"> -60°...+50° С</v>
      </c>
      <c r="L49" s="22" t="str">
        <f>VLOOKUP($B49,Данные!$A$2:$W$1215,16,FALSE)</f>
        <v>100 000 ч</v>
      </c>
      <c r="M49" s="22" t="str">
        <f>VLOOKUP($B49,Данные!A:AB,10,FALSE)</f>
        <v>225х210х140</v>
      </c>
      <c r="N49" s="22" t="str">
        <f>VLOOKUP($B49,Данные!A:AB,11,FALSE)</f>
        <v>250x275x110</v>
      </c>
      <c r="O49" s="22">
        <f>VLOOKUP($B49,Данные!A:AB,12,FALSE)</f>
        <v>1500</v>
      </c>
      <c r="P49" s="22">
        <f>VLOOKUP($B49,Данные!A:AB,13,FALSE)</f>
        <v>1700</v>
      </c>
      <c r="Q49" s="22">
        <f>VLOOKUP($B49,Данные!$A$2:$W$1215,9,FALSE)</f>
        <v>24</v>
      </c>
      <c r="R49" s="19">
        <f>VLOOKUP($B49,Данные!$A$2:$W$1215,2,FALSE)</f>
        <v>54</v>
      </c>
      <c r="S49" s="20">
        <f>VLOOKUP($B49,Данные!$A$2:$W$1215,3,FALSE)</f>
        <v>8910</v>
      </c>
      <c r="T49" s="107">
        <f t="shared" si="0"/>
        <v>165</v>
      </c>
      <c r="U49" s="35" t="str">
        <f>VLOOKUP($B49,Данные!$A$2:$W$1215,17,FALSE)</f>
        <v>5000К 4000К* 3000К*</v>
      </c>
      <c r="V49" s="35">
        <f>VLOOKUP($B49,Данные!$A$2:$W$1215,7,FALSE)</f>
        <v>67</v>
      </c>
      <c r="W49" s="103" t="str">
        <f>VLOOKUP($B49,Данные!$A$2:$W$1215,18,FALSE)</f>
        <v>5 лет</v>
      </c>
      <c r="X49" s="458"/>
      <c r="Y49" s="459">
        <f>VLOOKUP($B49,Данные!$A$2:$X$1215,24,FALSE)</f>
        <v>5885</v>
      </c>
    </row>
    <row r="50" spans="1:25" ht="90" customHeight="1">
      <c r="A50" s="530"/>
      <c r="B50" s="14" t="s">
        <v>94</v>
      </c>
      <c r="C50" s="167">
        <f>VLOOKUP(B50,Данные!A:AB,28,FALSE)</f>
        <v>2017</v>
      </c>
      <c r="D50" s="533"/>
      <c r="E50" s="536"/>
      <c r="F50" s="76" t="str">
        <f>VLOOKUP($B50,Данные!$A$2:$W$1215,6,FALSE)</f>
        <v>К (концентрированная), 27°</v>
      </c>
      <c r="G50" s="76" t="str">
        <f>VLOOKUP($B50,Данные!$A$2:$W$1215,8,FALSE)</f>
        <v>Samsung LH351</v>
      </c>
      <c r="H50" s="76" t="str">
        <f>VLOOKUP($B50,Данные!$A$2:$W$1215,14,FALSE)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50" s="76" t="str">
        <f>VLOOKUP($B50,Данные!$A$2:$W$1215,4,FALSE)</f>
        <v>176-264В AС</v>
      </c>
      <c r="J50" s="76">
        <f>VLOOKUP($B50,Данные!$A$2:$W$1215,5,FALSE)</f>
        <v>0.95</v>
      </c>
      <c r="K50" s="76" t="str">
        <f>VLOOKUP($B50,Данные!$A$2:$W$1215,15,FALSE)</f>
        <v xml:space="preserve"> -60°...+50° С</v>
      </c>
      <c r="L50" s="307" t="str">
        <f>VLOOKUP($B50,Данные!$A$2:$W$1215,16,FALSE)</f>
        <v>100 000 ч</v>
      </c>
      <c r="M50" s="307" t="str">
        <f>VLOOKUP($B50,Данные!A:AB,10,FALSE)</f>
        <v>375х210х140</v>
      </c>
      <c r="N50" s="307" t="str">
        <f>VLOOKUP($B50,Данные!A:AB,11,FALSE)</f>
        <v>400x275x110</v>
      </c>
      <c r="O50" s="307">
        <f>VLOOKUP($B50,Данные!A:AB,12,FALSE)</f>
        <v>2500</v>
      </c>
      <c r="P50" s="307">
        <f>VLOOKUP($B50,Данные!A:AB,13,FALSE)</f>
        <v>2700</v>
      </c>
      <c r="Q50" s="30">
        <f>VLOOKUP($B50,Данные!$A$2:$W$1215,9,FALSE)</f>
        <v>48</v>
      </c>
      <c r="R50" s="27">
        <f>VLOOKUP($B50,Данные!$A$2:$W$1215,2,FALSE)</f>
        <v>106</v>
      </c>
      <c r="S50" s="28">
        <f>VLOOKUP($B50,Данные!$A$2:$W$1215,3,FALSE)</f>
        <v>17490</v>
      </c>
      <c r="T50" s="198">
        <f t="shared" si="0"/>
        <v>165</v>
      </c>
      <c r="U50" s="34" t="str">
        <f>VLOOKUP($B50,Данные!$A$2:$W$1215,17,FALSE)</f>
        <v>5000К 4000К* 3000К*</v>
      </c>
      <c r="V50" s="34">
        <f>VLOOKUP($B50,Данные!$A$2:$W$1215,7,FALSE)</f>
        <v>67</v>
      </c>
      <c r="W50" s="104" t="str">
        <f>VLOOKUP($B50,Данные!$A$2:$W$1215,18,FALSE)</f>
        <v>5 лет</v>
      </c>
      <c r="X50" s="457"/>
      <c r="Y50" s="459">
        <f>VLOOKUP($B50,Данные!$A$2:$X$1215,24,FALSE)</f>
        <v>9440</v>
      </c>
    </row>
    <row r="51" spans="1:25" ht="90" customHeight="1" thickBot="1">
      <c r="A51" s="530"/>
      <c r="B51" s="14" t="s">
        <v>95</v>
      </c>
      <c r="C51" s="167">
        <f>VLOOKUP(B51,Данные!A:AB,28,FALSE)</f>
        <v>2018</v>
      </c>
      <c r="D51" s="533"/>
      <c r="E51" s="537"/>
      <c r="F51" s="74" t="str">
        <f>VLOOKUP($B51,Данные!$A$2:$W$1215,6,FALSE)</f>
        <v>К (концентрированная), 27°</v>
      </c>
      <c r="G51" s="74" t="str">
        <f>VLOOKUP($B51,Данные!$A$2:$W$1215,8,FALSE)</f>
        <v>Samsung LH351</v>
      </c>
      <c r="H51" s="74" t="str">
        <f>VLOOKUP($B51,Данные!$A$2:$W$1215,14,FALSE)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51" s="74" t="str">
        <f>VLOOKUP($B51,Данные!$A$2:$W$1215,4,FALSE)</f>
        <v>176-264В AС</v>
      </c>
      <c r="J51" s="74">
        <f>VLOOKUP($B51,Данные!$A$2:$W$1215,5,FALSE)</f>
        <v>0.95</v>
      </c>
      <c r="K51" s="74" t="str">
        <f>VLOOKUP($B51,Данные!$A$2:$W$1215,15,FALSE)</f>
        <v xml:space="preserve"> -60°...+50° С</v>
      </c>
      <c r="L51" s="308" t="str">
        <f>VLOOKUP($B51,Данные!$A$2:$W$1215,16,FALSE)</f>
        <v>100 000 ч</v>
      </c>
      <c r="M51" s="308" t="str">
        <f>VLOOKUP($B51,Данные!A:AB,10,FALSE)</f>
        <v>550x210x140</v>
      </c>
      <c r="N51" s="308" t="str">
        <f>VLOOKUP($B51,Данные!A:AB,11,FALSE)</f>
        <v>560x275x110</v>
      </c>
      <c r="O51" s="308">
        <f>VLOOKUP($B51,Данные!A:AB,12,FALSE)</f>
        <v>3700</v>
      </c>
      <c r="P51" s="308">
        <f>VLOOKUP($B51,Данные!A:AB,13,FALSE)</f>
        <v>4000</v>
      </c>
      <c r="Q51" s="26">
        <f>VLOOKUP($B51,Данные!$A$2:$W$1215,9,FALSE)</f>
        <v>72</v>
      </c>
      <c r="R51" s="23">
        <f>VLOOKUP($B51,Данные!$A$2:$W$1215,2,FALSE)</f>
        <v>158</v>
      </c>
      <c r="S51" s="24">
        <f>VLOOKUP($B51,Данные!$A$2:$W$1215,3,FALSE)</f>
        <v>26070</v>
      </c>
      <c r="T51" s="108">
        <f t="shared" si="0"/>
        <v>165</v>
      </c>
      <c r="U51" s="36" t="str">
        <f>VLOOKUP($B51,Данные!$A$2:$W$1215,17,FALSE)</f>
        <v>5000К 4000К* 3000К*</v>
      </c>
      <c r="V51" s="36">
        <f>VLOOKUP($B51,Данные!$A$2:$W$1215,7,FALSE)</f>
        <v>67</v>
      </c>
      <c r="W51" s="105" t="str">
        <f>VLOOKUP($B51,Данные!$A$2:$W$1215,18,FALSE)</f>
        <v>5 лет</v>
      </c>
      <c r="X51" s="435"/>
      <c r="Y51" s="455">
        <f>VLOOKUP($B51,Данные!$A$2:$X$1215,24,FALSE)</f>
        <v>14315</v>
      </c>
    </row>
    <row r="52" spans="1:25" ht="90" customHeight="1">
      <c r="A52" s="529"/>
      <c r="B52" s="11" t="s">
        <v>129</v>
      </c>
      <c r="C52" s="169">
        <f>VLOOKUP(B52,Данные!A:AB,28,FALSE)</f>
        <v>2052</v>
      </c>
      <c r="D52" s="532" t="s">
        <v>24</v>
      </c>
      <c r="E52" s="535" t="str">
        <f>CONCATENATE(CONCATENATE($F$4,": ",$F52,CHAR(10),$G$4,": ",$G52,CHAR(10),$H$4,": ",$H52,CHAR(10),$I$4,": ",$I52,CHAR(10),$J$4,": ",$J52,CHAR(10),$K$4,": ",$K52,CHAR(10),$L$4,": ",$L52,CHAR(10)),"*Цветовая темп.: 5000К")</f>
        <v>КСС: К (концентрированная), 27°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</v>
      </c>
      <c r="F52" s="73" t="str">
        <f>VLOOKUP($B52,Данные!$A$2:$W$1215,6,FALSE)</f>
        <v>К (концентрированная), 27°</v>
      </c>
      <c r="G52" s="73" t="str">
        <f>VLOOKUP($B52,Данные!$A$2:$W$1215,8,FALSE)</f>
        <v>Samsung LH351</v>
      </c>
      <c r="H52" s="73" t="str">
        <f>VLOOKUP($B52,Данные!$A$2:$W$1215,14,FALSE)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52" s="73" t="str">
        <f>VLOOKUP($B52,Данные!$A$2:$W$1215,4,FALSE)</f>
        <v>176-264В AС</v>
      </c>
      <c r="J52" s="73">
        <f>VLOOKUP($B52,Данные!$A$2:$W$1215,5,FALSE)</f>
        <v>0.95</v>
      </c>
      <c r="K52" s="73" t="str">
        <f>VLOOKUP($B52,Данные!$A$2:$W$1215,15,FALSE)</f>
        <v xml:space="preserve"> -60°...+50° С</v>
      </c>
      <c r="L52" s="22" t="str">
        <f>VLOOKUP($B52,Данные!$A$2:$W$1215,16,FALSE)</f>
        <v>100 000 ч</v>
      </c>
      <c r="M52" s="22" t="str">
        <f>VLOOKUP($B52,Данные!A:AB,10,FALSE)</f>
        <v>225х260х80</v>
      </c>
      <c r="N52" s="22" t="str">
        <f>VLOOKUP($B52,Данные!A:AB,11,FALSE)</f>
        <v>250x275x110</v>
      </c>
      <c r="O52" s="22">
        <f>VLOOKUP($B52,Данные!A:AB,12,FALSE)</f>
        <v>1550</v>
      </c>
      <c r="P52" s="22">
        <f>VLOOKUP($B52,Данные!A:AB,13,FALSE)</f>
        <v>1750</v>
      </c>
      <c r="Q52" s="22">
        <f>VLOOKUP($B52,Данные!$A$2:$W$1215,9,FALSE)</f>
        <v>24</v>
      </c>
      <c r="R52" s="19">
        <f>VLOOKUP($B52,Данные!$A$2:$W$1215,2,FALSE)</f>
        <v>54</v>
      </c>
      <c r="S52" s="20">
        <f>VLOOKUP($B52,Данные!$A$2:$W$1215,3,FALSE)</f>
        <v>8910</v>
      </c>
      <c r="T52" s="107">
        <f>S52/R52</f>
        <v>165</v>
      </c>
      <c r="U52" s="35" t="str">
        <f>VLOOKUP($B52,Данные!$A$2:$W$1215,17,FALSE)</f>
        <v>5000К 4000К* 3000К*</v>
      </c>
      <c r="V52" s="35">
        <f>VLOOKUP($B52,Данные!$A$2:$W$1215,7,FALSE)</f>
        <v>67</v>
      </c>
      <c r="W52" s="103" t="str">
        <f>VLOOKUP($B52,Данные!$A$2:$W$1215,18,FALSE)</f>
        <v>5 лет</v>
      </c>
      <c r="X52" s="458"/>
      <c r="Y52" s="459">
        <f>VLOOKUP($B52,Данные!$A$2:$X$1215,24,FALSE)</f>
        <v>5885</v>
      </c>
    </row>
    <row r="53" spans="1:25" ht="90" customHeight="1">
      <c r="A53" s="530"/>
      <c r="B53" s="14" t="s">
        <v>130</v>
      </c>
      <c r="C53" s="167">
        <f>VLOOKUP(B53,Данные!A:AB,28,FALSE)</f>
        <v>2053</v>
      </c>
      <c r="D53" s="533"/>
      <c r="E53" s="536"/>
      <c r="F53" s="76" t="str">
        <f>VLOOKUP($B53,Данные!$A$2:$W$1215,6,FALSE)</f>
        <v>К (концентрированная), 27°</v>
      </c>
      <c r="G53" s="76" t="str">
        <f>VLOOKUP($B53,Данные!$A$2:$W$1215,8,FALSE)</f>
        <v>Samsung LH351</v>
      </c>
      <c r="H53" s="76" t="str">
        <f>VLOOKUP($B53,Данные!$A$2:$W$1215,14,FALSE)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53" s="76" t="str">
        <f>VLOOKUP($B53,Данные!$A$2:$W$1215,4,FALSE)</f>
        <v>176-264В AС</v>
      </c>
      <c r="J53" s="76">
        <f>VLOOKUP($B53,Данные!$A$2:$W$1215,5,FALSE)</f>
        <v>0.95</v>
      </c>
      <c r="K53" s="76" t="str">
        <f>VLOOKUP($B53,Данные!$A$2:$W$1215,15,FALSE)</f>
        <v xml:space="preserve"> -60°...+50° С</v>
      </c>
      <c r="L53" s="307" t="str">
        <f>VLOOKUP($B53,Данные!$A$2:$W$1215,16,FALSE)</f>
        <v>100 000 ч</v>
      </c>
      <c r="M53" s="307" t="str">
        <f>VLOOKUP($B53,Данные!A:AB,10,FALSE)</f>
        <v>375х260х80</v>
      </c>
      <c r="N53" s="307" t="str">
        <f>VLOOKUP($B53,Данные!A:AB,11,FALSE)</f>
        <v>400x275x110</v>
      </c>
      <c r="O53" s="307">
        <f>VLOOKUP($B53,Данные!A:AB,12,FALSE)</f>
        <v>2550</v>
      </c>
      <c r="P53" s="307">
        <f>VLOOKUP($B53,Данные!A:AB,13,FALSE)</f>
        <v>2800</v>
      </c>
      <c r="Q53" s="30">
        <f>VLOOKUP($B53,Данные!$A$2:$W$1215,9,FALSE)</f>
        <v>48</v>
      </c>
      <c r="R53" s="27">
        <f>VLOOKUP($B53,Данные!$A$2:$W$1215,2,FALSE)</f>
        <v>106</v>
      </c>
      <c r="S53" s="28">
        <f>VLOOKUP($B53,Данные!$A$2:$W$1215,3,FALSE)</f>
        <v>17490</v>
      </c>
      <c r="T53" s="198">
        <f>S53/R53</f>
        <v>165</v>
      </c>
      <c r="U53" s="34" t="str">
        <f>VLOOKUP($B53,Данные!$A$2:$W$1215,17,FALSE)</f>
        <v>5000К 4000К* 3000К*</v>
      </c>
      <c r="V53" s="34">
        <f>VLOOKUP($B53,Данные!$A$2:$W$1215,7,FALSE)</f>
        <v>67</v>
      </c>
      <c r="W53" s="104" t="str">
        <f>VLOOKUP($B53,Данные!$A$2:$W$1215,18,FALSE)</f>
        <v>5 лет</v>
      </c>
      <c r="X53" s="457"/>
      <c r="Y53" s="459">
        <f>VLOOKUP($B53,Данные!$A$2:$X$1215,24,FALSE)</f>
        <v>9440</v>
      </c>
    </row>
    <row r="54" spans="1:25" ht="90" customHeight="1" thickBot="1">
      <c r="A54" s="531"/>
      <c r="B54" s="15" t="s">
        <v>131</v>
      </c>
      <c r="C54" s="166">
        <f>VLOOKUP(B54,Данные!A:AB,28,FALSE)</f>
        <v>2054</v>
      </c>
      <c r="D54" s="534"/>
      <c r="E54" s="537"/>
      <c r="F54" s="74" t="str">
        <f>VLOOKUP($B54,Данные!$A$2:$W$1215,6,FALSE)</f>
        <v>К (концентрированная), 27°</v>
      </c>
      <c r="G54" s="74" t="str">
        <f>VLOOKUP($B54,Данные!$A$2:$W$1215,8,FALSE)</f>
        <v>Samsung LH351</v>
      </c>
      <c r="H54" s="74" t="str">
        <f>VLOOKUP($B54,Данные!$A$2:$W$1215,14,FALSE)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54" s="74" t="str">
        <f>VLOOKUP($B54,Данные!$A$2:$W$1215,4,FALSE)</f>
        <v>176-264В AС</v>
      </c>
      <c r="J54" s="74">
        <f>VLOOKUP($B54,Данные!$A$2:$W$1215,5,FALSE)</f>
        <v>0.95</v>
      </c>
      <c r="K54" s="74" t="str">
        <f>VLOOKUP($B54,Данные!$A$2:$W$1215,15,FALSE)</f>
        <v xml:space="preserve"> -60°...+50° С</v>
      </c>
      <c r="L54" s="308" t="str">
        <f>VLOOKUP($B54,Данные!$A$2:$W$1215,16,FALSE)</f>
        <v>100 000 ч</v>
      </c>
      <c r="M54" s="308" t="str">
        <f>VLOOKUP($B54,Данные!A:AB,10,FALSE)</f>
        <v>550х260х80</v>
      </c>
      <c r="N54" s="308" t="str">
        <f>VLOOKUP($B54,Данные!A:AB,11,FALSE)</f>
        <v>560x275x110</v>
      </c>
      <c r="O54" s="308">
        <f>VLOOKUP($B54,Данные!A:AB,12,FALSE)</f>
        <v>3500</v>
      </c>
      <c r="P54" s="308">
        <f>VLOOKUP($B54,Данные!A:AB,13,FALSE)</f>
        <v>3800</v>
      </c>
      <c r="Q54" s="26">
        <f>VLOOKUP($B54,Данные!$A$2:$W$1215,9,FALSE)</f>
        <v>72</v>
      </c>
      <c r="R54" s="23">
        <f>VLOOKUP($B54,Данные!$A$2:$W$1215,2,FALSE)</f>
        <v>158</v>
      </c>
      <c r="S54" s="24">
        <f>VLOOKUP($B54,Данные!$A$2:$W$1215,3,FALSE)</f>
        <v>26070</v>
      </c>
      <c r="T54" s="108">
        <f>S54/R54</f>
        <v>165</v>
      </c>
      <c r="U54" s="36" t="str">
        <f>VLOOKUP($B54,Данные!$A$2:$W$1215,17,FALSE)</f>
        <v>5000К 4000К* 3000К*</v>
      </c>
      <c r="V54" s="36">
        <f>VLOOKUP($B54,Данные!$A$2:$W$1215,7,FALSE)</f>
        <v>67</v>
      </c>
      <c r="W54" s="105" t="str">
        <f>VLOOKUP($B54,Данные!$A$2:$W$1215,18,FALSE)</f>
        <v>5 лет</v>
      </c>
      <c r="X54" s="435"/>
      <c r="Y54" s="455">
        <f>VLOOKUP($B54,Данные!$A$2:$X$1215,24,FALSE)</f>
        <v>14315</v>
      </c>
    </row>
    <row r="55" spans="1:25" ht="90" customHeight="1">
      <c r="A55" s="529"/>
      <c r="B55" s="11" t="s">
        <v>96</v>
      </c>
      <c r="C55" s="169">
        <f>VLOOKUP(B55,Данные!A:AB,28,FALSE)</f>
        <v>2019</v>
      </c>
      <c r="D55" s="532" t="s">
        <v>24</v>
      </c>
      <c r="E55" s="535" t="str">
        <f>CONCATENATE(CONCATENATE($F$4,": ",$F55,CHAR(10),$G$4,": ",$G55,CHAR(10),$H$4,": ",$H55,CHAR(10),$I$4,": ",$I55,CHAR(10),$J$4,": ",$J55,CHAR(10),$K$4,": ",$K55,CHAR(10),$L$4,": ",$L55,CHAR(10)),"*Цветовая темп.: 5000К")</f>
        <v>КСС: Г (глубокая), 58°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</v>
      </c>
      <c r="F55" s="73" t="str">
        <f>VLOOKUP($B55,Данные!$A$2:$W$1215,6,FALSE)</f>
        <v>Г (глубокая), 58°</v>
      </c>
      <c r="G55" s="73" t="str">
        <f>VLOOKUP($B55,Данные!$A$2:$W$1215,8,FALSE)</f>
        <v>Samsung LH351</v>
      </c>
      <c r="H55" s="73" t="str">
        <f>VLOOKUP($B55,Данные!$A$2:$W$1215,14,FALSE)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55" s="73" t="str">
        <f>VLOOKUP($B55,Данные!$A$2:$W$1215,4,FALSE)</f>
        <v>176-264В AС</v>
      </c>
      <c r="J55" s="73">
        <f>VLOOKUP($B55,Данные!$A$2:$W$1215,5,FALSE)</f>
        <v>0.95</v>
      </c>
      <c r="K55" s="73" t="str">
        <f>VLOOKUP($B55,Данные!$A$2:$W$1215,15,FALSE)</f>
        <v xml:space="preserve"> -60°...+50° С</v>
      </c>
      <c r="L55" s="22" t="str">
        <f>VLOOKUP($B55,Данные!$A$2:$W$1215,16,FALSE)</f>
        <v>100 000 ч</v>
      </c>
      <c r="M55" s="22" t="str">
        <f>VLOOKUP($B55,Данные!A:AB,10,FALSE)</f>
        <v>225х210х140</v>
      </c>
      <c r="N55" s="22" t="str">
        <f>VLOOKUP($B55,Данные!A:AB,11,FALSE)</f>
        <v>250x275x110</v>
      </c>
      <c r="O55" s="22">
        <f>VLOOKUP($B55,Данные!A:AB,12,FALSE)</f>
        <v>1500</v>
      </c>
      <c r="P55" s="22">
        <f>VLOOKUP($B55,Данные!A:AB,13,FALSE)</f>
        <v>1700</v>
      </c>
      <c r="Q55" s="22">
        <f>VLOOKUP($B55,Данные!$A$2:$W$1215,9,FALSE)</f>
        <v>24</v>
      </c>
      <c r="R55" s="19">
        <f>VLOOKUP($B55,Данные!$A$2:$W$1215,2,FALSE)</f>
        <v>54</v>
      </c>
      <c r="S55" s="20">
        <f>VLOOKUP($B55,Данные!$A$2:$W$1215,3,FALSE)</f>
        <v>8910</v>
      </c>
      <c r="T55" s="107">
        <f t="shared" si="0"/>
        <v>165</v>
      </c>
      <c r="U55" s="35" t="str">
        <f>VLOOKUP($B55,Данные!$A$2:$W$1215,17,FALSE)</f>
        <v>5000К 4000К* 3000К*</v>
      </c>
      <c r="V55" s="35">
        <f>VLOOKUP($B55,Данные!$A$2:$W$1215,7,FALSE)</f>
        <v>67</v>
      </c>
      <c r="W55" s="103" t="str">
        <f>VLOOKUP($B55,Данные!$A$2:$W$1215,18,FALSE)</f>
        <v>5 лет</v>
      </c>
      <c r="X55" s="458"/>
      <c r="Y55" s="459">
        <f>VLOOKUP($B55,Данные!$A$2:$X$1215,24,FALSE)</f>
        <v>5885</v>
      </c>
    </row>
    <row r="56" spans="1:25" ht="90" customHeight="1">
      <c r="A56" s="530"/>
      <c r="B56" s="14" t="s">
        <v>97</v>
      </c>
      <c r="C56" s="167">
        <f>VLOOKUP(B56,Данные!A:AB,28,FALSE)</f>
        <v>2020</v>
      </c>
      <c r="D56" s="533"/>
      <c r="E56" s="536"/>
      <c r="F56" s="76" t="str">
        <f>VLOOKUP($B56,Данные!$A$2:$W$1215,6,FALSE)</f>
        <v>Г (глубокая), 58°</v>
      </c>
      <c r="G56" s="76" t="str">
        <f>VLOOKUP($B56,Данные!$A$2:$W$1215,8,FALSE)</f>
        <v>Samsung LH351</v>
      </c>
      <c r="H56" s="76" t="str">
        <f>VLOOKUP($B56,Данные!$A$2:$W$1215,14,FALSE)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56" s="76" t="str">
        <f>VLOOKUP($B56,Данные!$A$2:$W$1215,4,FALSE)</f>
        <v>176-264В AС</v>
      </c>
      <c r="J56" s="76">
        <f>VLOOKUP($B56,Данные!$A$2:$W$1215,5,FALSE)</f>
        <v>0.95</v>
      </c>
      <c r="K56" s="76" t="str">
        <f>VLOOKUP($B56,Данные!$A$2:$W$1215,15,FALSE)</f>
        <v xml:space="preserve"> -60°...+50° С</v>
      </c>
      <c r="L56" s="307" t="str">
        <f>VLOOKUP($B56,Данные!$A$2:$W$1215,16,FALSE)</f>
        <v>100 000 ч</v>
      </c>
      <c r="M56" s="307" t="str">
        <f>VLOOKUP($B56,Данные!A:AB,10,FALSE)</f>
        <v>375х210х140</v>
      </c>
      <c r="N56" s="307" t="str">
        <f>VLOOKUP($B56,Данные!A:AB,11,FALSE)</f>
        <v>400x275x110</v>
      </c>
      <c r="O56" s="307">
        <f>VLOOKUP($B56,Данные!A:AB,12,FALSE)</f>
        <v>2500</v>
      </c>
      <c r="P56" s="307">
        <f>VLOOKUP($B56,Данные!A:AB,13,FALSE)</f>
        <v>2700</v>
      </c>
      <c r="Q56" s="30">
        <f>VLOOKUP($B56,Данные!$A$2:$W$1215,9,FALSE)</f>
        <v>48</v>
      </c>
      <c r="R56" s="27">
        <f>VLOOKUP($B56,Данные!$A$2:$W$1215,2,FALSE)</f>
        <v>106</v>
      </c>
      <c r="S56" s="28">
        <f>VLOOKUP($B56,Данные!$A$2:$W$1215,3,FALSE)</f>
        <v>17490</v>
      </c>
      <c r="T56" s="198">
        <f t="shared" si="0"/>
        <v>165</v>
      </c>
      <c r="U56" s="34" t="str">
        <f>VLOOKUP($B56,Данные!$A$2:$W$1215,17,FALSE)</f>
        <v>5000К 4000К* 3000К*</v>
      </c>
      <c r="V56" s="34">
        <f>VLOOKUP($B56,Данные!$A$2:$W$1215,7,FALSE)</f>
        <v>67</v>
      </c>
      <c r="W56" s="104" t="str">
        <f>VLOOKUP($B56,Данные!$A$2:$W$1215,18,FALSE)</f>
        <v>5 лет</v>
      </c>
      <c r="X56" s="457"/>
      <c r="Y56" s="459">
        <f>VLOOKUP($B56,Данные!$A$2:$X$1215,24,FALSE)</f>
        <v>9440</v>
      </c>
    </row>
    <row r="57" spans="1:25" ht="90" customHeight="1" thickBot="1">
      <c r="A57" s="530"/>
      <c r="B57" s="14" t="s">
        <v>98</v>
      </c>
      <c r="C57" s="167">
        <f>VLOOKUP(B57,Данные!A:AB,28,FALSE)</f>
        <v>2021</v>
      </c>
      <c r="D57" s="533"/>
      <c r="E57" s="537"/>
      <c r="F57" s="74" t="str">
        <f>VLOOKUP($B57,Данные!$A$2:$W$1215,6,FALSE)</f>
        <v>Г (глубокая), 58°</v>
      </c>
      <c r="G57" s="74" t="str">
        <f>VLOOKUP($B57,Данные!$A$2:$W$1215,8,FALSE)</f>
        <v>Samsung LH351</v>
      </c>
      <c r="H57" s="74" t="str">
        <f>VLOOKUP($B57,Данные!$A$2:$W$1215,14,FALSE)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57" s="74" t="str">
        <f>VLOOKUP($B57,Данные!$A$2:$W$1215,4,FALSE)</f>
        <v>176-264В AС</v>
      </c>
      <c r="J57" s="74">
        <f>VLOOKUP($B57,Данные!$A$2:$W$1215,5,FALSE)</f>
        <v>0.95</v>
      </c>
      <c r="K57" s="74" t="str">
        <f>VLOOKUP($B57,Данные!$A$2:$W$1215,15,FALSE)</f>
        <v xml:space="preserve"> -60°...+50° С</v>
      </c>
      <c r="L57" s="308" t="str">
        <f>VLOOKUP($B57,Данные!$A$2:$W$1215,16,FALSE)</f>
        <v>100 000 ч</v>
      </c>
      <c r="M57" s="308" t="str">
        <f>VLOOKUP($B57,Данные!A:AB,10,FALSE)</f>
        <v>550x210x140</v>
      </c>
      <c r="N57" s="308" t="str">
        <f>VLOOKUP($B57,Данные!A:AB,11,FALSE)</f>
        <v>560x275x110</v>
      </c>
      <c r="O57" s="308">
        <f>VLOOKUP($B57,Данные!A:AB,12,FALSE)</f>
        <v>3700</v>
      </c>
      <c r="P57" s="308">
        <f>VLOOKUP($B57,Данные!A:AB,13,FALSE)</f>
        <v>4000</v>
      </c>
      <c r="Q57" s="26">
        <f>VLOOKUP($B57,Данные!$A$2:$W$1215,9,FALSE)</f>
        <v>72</v>
      </c>
      <c r="R57" s="23">
        <f>VLOOKUP($B57,Данные!$A$2:$W$1215,2,FALSE)</f>
        <v>158</v>
      </c>
      <c r="S57" s="24">
        <f>VLOOKUP($B57,Данные!$A$2:$W$1215,3,FALSE)</f>
        <v>26070</v>
      </c>
      <c r="T57" s="108">
        <f t="shared" si="0"/>
        <v>165</v>
      </c>
      <c r="U57" s="36" t="str">
        <f>VLOOKUP($B57,Данные!$A$2:$W$1215,17,FALSE)</f>
        <v>5000К 4000К* 3000К*</v>
      </c>
      <c r="V57" s="36">
        <f>VLOOKUP($B57,Данные!$A$2:$W$1215,7,FALSE)</f>
        <v>67</v>
      </c>
      <c r="W57" s="105" t="str">
        <f>VLOOKUP($B57,Данные!$A$2:$W$1215,18,FALSE)</f>
        <v>5 лет</v>
      </c>
      <c r="X57" s="435"/>
      <c r="Y57" s="455">
        <f>VLOOKUP($B57,Данные!$A$2:$X$1215,24,FALSE)</f>
        <v>14315</v>
      </c>
    </row>
    <row r="58" spans="1:25" ht="90" customHeight="1">
      <c r="A58" s="529"/>
      <c r="B58" s="11" t="s">
        <v>132</v>
      </c>
      <c r="C58" s="169">
        <f>VLOOKUP(B58,Данные!A:AB,28,FALSE)</f>
        <v>2055</v>
      </c>
      <c r="D58" s="532" t="s">
        <v>24</v>
      </c>
      <c r="E58" s="535" t="str">
        <f>CONCATENATE(CONCATENATE($F$4,": ",$F58,CHAR(10),$G$4,": ",$G58,CHAR(10),$H$4,": ",$H58,CHAR(10),$I$4,": ",$I58,CHAR(10),$J$4,": ",$J58,CHAR(10),$K$4,": ",$K58,CHAR(10),$L$4,": ",$L58,CHAR(10)),"*Цветовая темп.: 5000К")</f>
        <v>КСС: Г (глубокая), 58°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</v>
      </c>
      <c r="F58" s="73" t="str">
        <f>VLOOKUP($B58,Данные!$A$2:$W$1215,6,FALSE)</f>
        <v>Г (глубокая), 58°</v>
      </c>
      <c r="G58" s="73" t="str">
        <f>VLOOKUP($B58,Данные!$A$2:$W$1215,8,FALSE)</f>
        <v>Samsung LH351</v>
      </c>
      <c r="H58" s="73" t="str">
        <f>VLOOKUP($B58,Данные!$A$2:$W$1215,14,FALSE)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58" s="73" t="str">
        <f>VLOOKUP($B58,Данные!$A$2:$W$1215,4,FALSE)</f>
        <v>176-264В AС</v>
      </c>
      <c r="J58" s="73">
        <f>VLOOKUP($B58,Данные!$A$2:$W$1215,5,FALSE)</f>
        <v>0.95</v>
      </c>
      <c r="K58" s="73" t="str">
        <f>VLOOKUP($B58,Данные!$A$2:$W$1215,15,FALSE)</f>
        <v xml:space="preserve"> -60°...+50° С</v>
      </c>
      <c r="L58" s="22" t="str">
        <f>VLOOKUP($B58,Данные!$A$2:$W$1215,16,FALSE)</f>
        <v>100 000 ч</v>
      </c>
      <c r="M58" s="22" t="str">
        <f>VLOOKUP($B58,Данные!A:AB,10,FALSE)</f>
        <v>225х260х80</v>
      </c>
      <c r="N58" s="22" t="str">
        <f>VLOOKUP($B58,Данные!A:AB,11,FALSE)</f>
        <v>250x275x110</v>
      </c>
      <c r="O58" s="22">
        <f>VLOOKUP($B58,Данные!A:AB,12,FALSE)</f>
        <v>1550</v>
      </c>
      <c r="P58" s="22">
        <f>VLOOKUP($B58,Данные!A:AB,13,FALSE)</f>
        <v>1750</v>
      </c>
      <c r="Q58" s="22">
        <f>VLOOKUP($B58,Данные!$A$2:$W$1215,9,FALSE)</f>
        <v>24</v>
      </c>
      <c r="R58" s="19">
        <f>VLOOKUP($B58,Данные!$A$2:$W$1215,2,FALSE)</f>
        <v>54</v>
      </c>
      <c r="S58" s="20">
        <f>VLOOKUP($B58,Данные!$A$2:$W$1215,3,FALSE)</f>
        <v>8910</v>
      </c>
      <c r="T58" s="107">
        <f t="shared" ref="T58:T67" si="6">S58/R58</f>
        <v>165</v>
      </c>
      <c r="U58" s="35" t="str">
        <f>VLOOKUP($B58,Данные!$A$2:$W$1215,17,FALSE)</f>
        <v>5000К 4000К* 3000К*</v>
      </c>
      <c r="V58" s="35">
        <f>VLOOKUP($B58,Данные!$A$2:$W$1215,7,FALSE)</f>
        <v>67</v>
      </c>
      <c r="W58" s="103" t="str">
        <f>VLOOKUP($B58,Данные!$A$2:$W$1215,18,FALSE)</f>
        <v>5 лет</v>
      </c>
      <c r="X58" s="458"/>
      <c r="Y58" s="459">
        <f>VLOOKUP($B58,Данные!$A$2:$X$1215,24,FALSE)</f>
        <v>5885</v>
      </c>
    </row>
    <row r="59" spans="1:25" ht="90" customHeight="1">
      <c r="A59" s="530"/>
      <c r="B59" s="14" t="s">
        <v>133</v>
      </c>
      <c r="C59" s="167">
        <f>VLOOKUP(B59,Данные!A:AB,28,FALSE)</f>
        <v>2056</v>
      </c>
      <c r="D59" s="533"/>
      <c r="E59" s="536"/>
      <c r="F59" s="76" t="str">
        <f>VLOOKUP($B59,Данные!$A$2:$W$1215,6,FALSE)</f>
        <v>Г (глубокая), 58°</v>
      </c>
      <c r="G59" s="76" t="str">
        <f>VLOOKUP($B59,Данные!$A$2:$W$1215,8,FALSE)</f>
        <v>Samsung LH351</v>
      </c>
      <c r="H59" s="76" t="str">
        <f>VLOOKUP($B59,Данные!$A$2:$W$1215,14,FALSE)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59" s="76" t="str">
        <f>VLOOKUP($B59,Данные!$A$2:$W$1215,4,FALSE)</f>
        <v>176-264В AС</v>
      </c>
      <c r="J59" s="76">
        <f>VLOOKUP($B59,Данные!$A$2:$W$1215,5,FALSE)</f>
        <v>0.95</v>
      </c>
      <c r="K59" s="76" t="str">
        <f>VLOOKUP($B59,Данные!$A$2:$W$1215,15,FALSE)</f>
        <v xml:space="preserve"> -60°...+50° С</v>
      </c>
      <c r="L59" s="307" t="str">
        <f>VLOOKUP($B59,Данные!$A$2:$W$1215,16,FALSE)</f>
        <v>100 000 ч</v>
      </c>
      <c r="M59" s="307" t="str">
        <f>VLOOKUP($B59,Данные!A:AB,10,FALSE)</f>
        <v>375х260х80</v>
      </c>
      <c r="N59" s="307" t="str">
        <f>VLOOKUP($B59,Данные!A:AB,11,FALSE)</f>
        <v>400x275x110</v>
      </c>
      <c r="O59" s="307">
        <f>VLOOKUP($B59,Данные!A:AB,12,FALSE)</f>
        <v>2550</v>
      </c>
      <c r="P59" s="307">
        <f>VLOOKUP($B59,Данные!A:AB,13,FALSE)</f>
        <v>2800</v>
      </c>
      <c r="Q59" s="30">
        <f>VLOOKUP($B59,Данные!$A$2:$W$1215,9,FALSE)</f>
        <v>48</v>
      </c>
      <c r="R59" s="27">
        <f>VLOOKUP($B59,Данные!$A$2:$W$1215,2,FALSE)</f>
        <v>106</v>
      </c>
      <c r="S59" s="28">
        <f>VLOOKUP($B59,Данные!$A$2:$W$1215,3,FALSE)</f>
        <v>17490</v>
      </c>
      <c r="T59" s="198">
        <f t="shared" si="6"/>
        <v>165</v>
      </c>
      <c r="U59" s="34" t="str">
        <f>VLOOKUP($B59,Данные!$A$2:$W$1215,17,FALSE)</f>
        <v>5000К 4000К* 3000К*</v>
      </c>
      <c r="V59" s="34">
        <f>VLOOKUP($B59,Данные!$A$2:$W$1215,7,FALSE)</f>
        <v>67</v>
      </c>
      <c r="W59" s="104" t="str">
        <f>VLOOKUP($B59,Данные!$A$2:$W$1215,18,FALSE)</f>
        <v>5 лет</v>
      </c>
      <c r="X59" s="457"/>
      <c r="Y59" s="459">
        <f>VLOOKUP($B59,Данные!$A$2:$X$1215,24,FALSE)</f>
        <v>9440</v>
      </c>
    </row>
    <row r="60" spans="1:25" ht="90" customHeight="1" thickBot="1">
      <c r="A60" s="531"/>
      <c r="B60" s="15" t="s">
        <v>134</v>
      </c>
      <c r="C60" s="166">
        <f>VLOOKUP(B60,Данные!A:AB,28,FALSE)</f>
        <v>2057</v>
      </c>
      <c r="D60" s="534"/>
      <c r="E60" s="537"/>
      <c r="F60" s="74" t="str">
        <f>VLOOKUP($B60,Данные!$A$2:$W$1215,6,FALSE)</f>
        <v>Г (глубокая), 58°</v>
      </c>
      <c r="G60" s="74" t="str">
        <f>VLOOKUP($B60,Данные!$A$2:$W$1215,8,FALSE)</f>
        <v>Samsung LH351</v>
      </c>
      <c r="H60" s="74" t="str">
        <f>VLOOKUP($B60,Данные!$A$2:$W$1215,14,FALSE)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60" s="74" t="str">
        <f>VLOOKUP($B60,Данные!$A$2:$W$1215,4,FALSE)</f>
        <v>176-264В AС</v>
      </c>
      <c r="J60" s="74">
        <f>VLOOKUP($B60,Данные!$A$2:$W$1215,5,FALSE)</f>
        <v>0.95</v>
      </c>
      <c r="K60" s="74" t="str">
        <f>VLOOKUP($B60,Данные!$A$2:$W$1215,15,FALSE)</f>
        <v xml:space="preserve"> -60°...+50° С</v>
      </c>
      <c r="L60" s="308" t="str">
        <f>VLOOKUP($B60,Данные!$A$2:$W$1215,16,FALSE)</f>
        <v>100 000 ч</v>
      </c>
      <c r="M60" s="308" t="str">
        <f>VLOOKUP($B60,Данные!A:AB,10,FALSE)</f>
        <v>550х260х80</v>
      </c>
      <c r="N60" s="308" t="str">
        <f>VLOOKUP($B60,Данные!A:AB,11,FALSE)</f>
        <v>560x275x110</v>
      </c>
      <c r="O60" s="308">
        <f>VLOOKUP($B60,Данные!A:AB,12,FALSE)</f>
        <v>3500</v>
      </c>
      <c r="P60" s="308">
        <f>VLOOKUP($B60,Данные!A:AB,13,FALSE)</f>
        <v>3800</v>
      </c>
      <c r="Q60" s="26">
        <f>VLOOKUP($B60,Данные!$A$2:$W$1215,9,FALSE)</f>
        <v>72</v>
      </c>
      <c r="R60" s="23">
        <f>VLOOKUP($B60,Данные!$A$2:$W$1215,2,FALSE)</f>
        <v>158</v>
      </c>
      <c r="S60" s="24">
        <f>VLOOKUP($B60,Данные!$A$2:$W$1215,3,FALSE)</f>
        <v>26070</v>
      </c>
      <c r="T60" s="108">
        <f t="shared" si="6"/>
        <v>165</v>
      </c>
      <c r="U60" s="36" t="str">
        <f>VLOOKUP($B60,Данные!$A$2:$W$1215,17,FALSE)</f>
        <v>5000К 4000К* 3000К*</v>
      </c>
      <c r="V60" s="36">
        <f>VLOOKUP($B60,Данные!$A$2:$W$1215,7,FALSE)</f>
        <v>67</v>
      </c>
      <c r="W60" s="105" t="str">
        <f>VLOOKUP($B60,Данные!$A$2:$W$1215,18,FALSE)</f>
        <v>5 лет</v>
      </c>
      <c r="X60" s="435"/>
      <c r="Y60" s="455">
        <f>VLOOKUP($B60,Данные!$A$2:$X$1215,24,FALSE)</f>
        <v>14315</v>
      </c>
    </row>
    <row r="61" spans="1:25" ht="90" customHeight="1">
      <c r="A61" s="529"/>
      <c r="B61" s="11" t="s">
        <v>99</v>
      </c>
      <c r="C61" s="169">
        <f>VLOOKUP(B61,Данные!A:AB,28,FALSE)</f>
        <v>2022</v>
      </c>
      <c r="D61" s="532" t="s">
        <v>24</v>
      </c>
      <c r="E61" s="535" t="str">
        <f>CONCATENATE(CONCATENATE($F$4,": ",$F61,CHAR(10),$G$4,": ",$G61,CHAR(10),$H$4,": ",$H61,CHAR(10),$I$4,": ",$I61,CHAR(10),$J$4,": ",$J61,CHAR(10),$K$4,": ",$K61,CHAR(10),$L$4,": ",$L61,CHAR(10)),"*Цветовая темп.: 5000К")</f>
        <v>КСС: 100°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</v>
      </c>
      <c r="F61" s="159" t="str">
        <f>VLOOKUP($B61,Данные!$A$2:$W$1215,6,FALSE)</f>
        <v>100°</v>
      </c>
      <c r="G61" s="159" t="str">
        <f>VLOOKUP($B61,Данные!$A$2:$W$1215,8,FALSE)</f>
        <v>Samsung LH351</v>
      </c>
      <c r="H61" s="159" t="str">
        <f>VLOOKUP($B61,Данные!$A$2:$W$1215,14,FALSE)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61" s="159" t="str">
        <f>VLOOKUP($B61,Данные!$A$2:$W$1215,4,FALSE)</f>
        <v>176-264В AС</v>
      </c>
      <c r="J61" s="159">
        <f>VLOOKUP($B61,Данные!$A$2:$W$1215,5,FALSE)</f>
        <v>0.95</v>
      </c>
      <c r="K61" s="159" t="str">
        <f>VLOOKUP($B61,Данные!$A$2:$W$1215,15,FALSE)</f>
        <v xml:space="preserve"> -60°...+50° С</v>
      </c>
      <c r="L61" s="22" t="str">
        <f>VLOOKUP($B61,Данные!$A$2:$W$1215,16,FALSE)</f>
        <v>100 000 ч</v>
      </c>
      <c r="M61" s="22" t="str">
        <f>VLOOKUP($B61,Данные!A:AB,10,FALSE)</f>
        <v>225х210х140</v>
      </c>
      <c r="N61" s="22" t="str">
        <f>VLOOKUP($B61,Данные!A:AB,11,FALSE)</f>
        <v>250x275x110</v>
      </c>
      <c r="O61" s="22">
        <f>VLOOKUP($B61,Данные!A:AB,12,FALSE)</f>
        <v>1500</v>
      </c>
      <c r="P61" s="22">
        <f>VLOOKUP($B61,Данные!A:AB,13,FALSE)</f>
        <v>1700</v>
      </c>
      <c r="Q61" s="22">
        <f>VLOOKUP($B61,Данные!$A$2:$W$1215,9,FALSE)</f>
        <v>24</v>
      </c>
      <c r="R61" s="19">
        <f>VLOOKUP($B61,Данные!$A$2:$W$1215,2,FALSE)</f>
        <v>54</v>
      </c>
      <c r="S61" s="20">
        <f>VLOOKUP($B61,Данные!$A$2:$W$1215,3,FALSE)</f>
        <v>8910</v>
      </c>
      <c r="T61" s="107">
        <f t="shared" si="6"/>
        <v>165</v>
      </c>
      <c r="U61" s="35" t="str">
        <f>VLOOKUP($B61,Данные!$A$2:$W$1215,17,FALSE)</f>
        <v>5000К 4000К* 3000К*</v>
      </c>
      <c r="V61" s="35">
        <f>VLOOKUP($B61,Данные!$A$2:$W$1215,7,FALSE)</f>
        <v>67</v>
      </c>
      <c r="W61" s="103" t="str">
        <f>VLOOKUP($B61,Данные!$A$2:$W$1215,18,FALSE)</f>
        <v>5 лет</v>
      </c>
      <c r="X61" s="458"/>
      <c r="Y61" s="562"/>
    </row>
    <row r="62" spans="1:25" ht="90" customHeight="1">
      <c r="A62" s="530"/>
      <c r="B62" s="14" t="s">
        <v>100</v>
      </c>
      <c r="C62" s="167">
        <f>VLOOKUP(B62,Данные!A:AB,28,FALSE)</f>
        <v>2023</v>
      </c>
      <c r="D62" s="533"/>
      <c r="E62" s="536"/>
      <c r="F62" s="160" t="str">
        <f>VLOOKUP($B62,Данные!$A$2:$W$1215,6,FALSE)</f>
        <v>100°</v>
      </c>
      <c r="G62" s="160" t="str">
        <f>VLOOKUP($B62,Данные!$A$2:$W$1215,8,FALSE)</f>
        <v>Samsung LH351</v>
      </c>
      <c r="H62" s="160" t="str">
        <f>VLOOKUP($B62,Данные!$A$2:$W$1215,14,FALSE)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62" s="160" t="str">
        <f>VLOOKUP($B62,Данные!$A$2:$W$1215,4,FALSE)</f>
        <v>176-264В AС</v>
      </c>
      <c r="J62" s="160">
        <f>VLOOKUP($B62,Данные!$A$2:$W$1215,5,FALSE)</f>
        <v>0.95</v>
      </c>
      <c r="K62" s="160" t="str">
        <f>VLOOKUP($B62,Данные!$A$2:$W$1215,15,FALSE)</f>
        <v xml:space="preserve"> -60°...+50° С</v>
      </c>
      <c r="L62" s="307" t="str">
        <f>VLOOKUP($B62,Данные!$A$2:$W$1215,16,FALSE)</f>
        <v>100 000 ч</v>
      </c>
      <c r="M62" s="307" t="str">
        <f>VLOOKUP($B62,Данные!A:AB,10,FALSE)</f>
        <v>375х210х140</v>
      </c>
      <c r="N62" s="307" t="str">
        <f>VLOOKUP($B62,Данные!A:AB,11,FALSE)</f>
        <v>400x275x110</v>
      </c>
      <c r="O62" s="307">
        <f>VLOOKUP($B62,Данные!A:AB,12,FALSE)</f>
        <v>2500</v>
      </c>
      <c r="P62" s="307">
        <f>VLOOKUP($B62,Данные!A:AB,13,FALSE)</f>
        <v>2700</v>
      </c>
      <c r="Q62" s="162">
        <f>VLOOKUP($B62,Данные!$A$2:$W$1215,9,FALSE)</f>
        <v>48</v>
      </c>
      <c r="R62" s="27">
        <f>VLOOKUP($B62,Данные!$A$2:$W$1215,2,FALSE)</f>
        <v>106</v>
      </c>
      <c r="S62" s="28">
        <f>VLOOKUP($B62,Данные!$A$2:$W$1215,3,FALSE)</f>
        <v>17490</v>
      </c>
      <c r="T62" s="198">
        <f t="shared" si="6"/>
        <v>165</v>
      </c>
      <c r="U62" s="34" t="str">
        <f>VLOOKUP($B62,Данные!$A$2:$W$1215,17,FALSE)</f>
        <v>5000К 4000К* 3000К*</v>
      </c>
      <c r="V62" s="34">
        <f>VLOOKUP($B62,Данные!$A$2:$W$1215,7,FALSE)</f>
        <v>67</v>
      </c>
      <c r="W62" s="104" t="str">
        <f>VLOOKUP($B62,Данные!$A$2:$W$1215,18,FALSE)</f>
        <v>5 лет</v>
      </c>
      <c r="X62" s="457"/>
      <c r="Y62" s="564"/>
    </row>
    <row r="63" spans="1:25" ht="90" customHeight="1" thickBot="1">
      <c r="A63" s="531"/>
      <c r="B63" s="15" t="s">
        <v>101</v>
      </c>
      <c r="C63" s="166">
        <f>VLOOKUP(B63,Данные!A:AB,28,FALSE)</f>
        <v>2024</v>
      </c>
      <c r="D63" s="534"/>
      <c r="E63" s="537"/>
      <c r="F63" s="161" t="str">
        <f>VLOOKUP($B63,Данные!$A$2:$W$1215,6,FALSE)</f>
        <v>100°</v>
      </c>
      <c r="G63" s="161" t="str">
        <f>VLOOKUP($B63,Данные!$A$2:$W$1215,8,FALSE)</f>
        <v>Samsung LH351</v>
      </c>
      <c r="H63" s="161" t="str">
        <f>VLOOKUP($B63,Данные!$A$2:$W$1215,14,FALSE)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63" s="161" t="str">
        <f>VLOOKUP($B63,Данные!$A$2:$W$1215,4,FALSE)</f>
        <v>176-264В AС</v>
      </c>
      <c r="J63" s="161">
        <f>VLOOKUP($B63,Данные!$A$2:$W$1215,5,FALSE)</f>
        <v>0.95</v>
      </c>
      <c r="K63" s="161" t="str">
        <f>VLOOKUP($B63,Данные!$A$2:$W$1215,15,FALSE)</f>
        <v xml:space="preserve"> -60°...+50° С</v>
      </c>
      <c r="L63" s="308" t="str">
        <f>VLOOKUP($B63,Данные!$A$2:$W$1215,16,FALSE)</f>
        <v>100 000 ч</v>
      </c>
      <c r="M63" s="308" t="str">
        <f>VLOOKUP($B63,Данные!A:AB,10,FALSE)</f>
        <v>550x210x140</v>
      </c>
      <c r="N63" s="308" t="str">
        <f>VLOOKUP($B63,Данные!A:AB,11,FALSE)</f>
        <v>560x275x110</v>
      </c>
      <c r="O63" s="308">
        <f>VLOOKUP($B63,Данные!A:AB,12,FALSE)</f>
        <v>3700</v>
      </c>
      <c r="P63" s="308">
        <f>VLOOKUP($B63,Данные!A:AB,13,FALSE)</f>
        <v>4000</v>
      </c>
      <c r="Q63" s="163">
        <f>VLOOKUP($B63,Данные!$A$2:$W$1215,9,FALSE)</f>
        <v>72</v>
      </c>
      <c r="R63" s="23">
        <f>VLOOKUP($B63,Данные!$A$2:$W$1215,2,FALSE)</f>
        <v>158</v>
      </c>
      <c r="S63" s="24">
        <f>VLOOKUP($B63,Данные!$A$2:$W$1215,3,FALSE)</f>
        <v>26070</v>
      </c>
      <c r="T63" s="108">
        <f t="shared" si="6"/>
        <v>165</v>
      </c>
      <c r="U63" s="36" t="str">
        <f>VLOOKUP($B63,Данные!$A$2:$W$1215,17,FALSE)</f>
        <v>5000К 4000К* 3000К*</v>
      </c>
      <c r="V63" s="36">
        <f>VLOOKUP($B63,Данные!$A$2:$W$1215,7,FALSE)</f>
        <v>67</v>
      </c>
      <c r="W63" s="105" t="str">
        <f>VLOOKUP($B63,Данные!$A$2:$W$1215,18,FALSE)</f>
        <v>5 лет</v>
      </c>
      <c r="X63" s="435"/>
      <c r="Y63" s="566"/>
    </row>
    <row r="64" spans="1:25" ht="90" customHeight="1">
      <c r="A64" s="529"/>
      <c r="B64" s="11" t="s">
        <v>135</v>
      </c>
      <c r="C64" s="169">
        <f>VLOOKUP(B64,Данные!A:AB,28,FALSE)</f>
        <v>2058</v>
      </c>
      <c r="D64" s="532" t="s">
        <v>24</v>
      </c>
      <c r="E64" s="535" t="str">
        <f>CONCATENATE(CONCATENATE($F$4,": ",$F64,CHAR(10),$G$4,": ",$G64,CHAR(10),$H$4,": ",$H64,CHAR(10),$I$4,": ",$I64,CHAR(10),$J$4,": ",$J64,CHAR(10),$K$4,": ",$K64,CHAR(10),$L$4,": ",$L64,CHAR(10)),"*Цветовая темп.: 5000К")</f>
        <v>КСС: 100°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</v>
      </c>
      <c r="F64" s="73" t="str">
        <f>VLOOKUP($B64,Данные!$A$2:$W$1215,6,FALSE)</f>
        <v>100°</v>
      </c>
      <c r="G64" s="73" t="str">
        <f>VLOOKUP($B64,Данные!$A$2:$W$1215,8,FALSE)</f>
        <v>Samsung LH351</v>
      </c>
      <c r="H64" s="73" t="str">
        <f>VLOOKUP($B64,Данные!$A$2:$W$1215,14,FALSE)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64" s="73" t="str">
        <f>VLOOKUP($B64,Данные!$A$2:$W$1215,4,FALSE)</f>
        <v>176-264В AС</v>
      </c>
      <c r="J64" s="73">
        <f>VLOOKUP($B64,Данные!$A$2:$W$1215,5,FALSE)</f>
        <v>0.95</v>
      </c>
      <c r="K64" s="73" t="str">
        <f>VLOOKUP($B64,Данные!$A$2:$W$1215,15,FALSE)</f>
        <v xml:space="preserve"> -60°...+50° С</v>
      </c>
      <c r="L64" s="22" t="str">
        <f>VLOOKUP($B64,Данные!$A$2:$W$1215,16,FALSE)</f>
        <v>100 000 ч</v>
      </c>
      <c r="M64" s="22" t="str">
        <f>VLOOKUP($B64,Данные!A:AB,10,FALSE)</f>
        <v>225х260х80</v>
      </c>
      <c r="N64" s="22" t="str">
        <f>VLOOKUP($B64,Данные!A:AB,11,FALSE)</f>
        <v>250x275x110</v>
      </c>
      <c r="O64" s="22">
        <f>VLOOKUP($B64,Данные!A:AB,12,FALSE)</f>
        <v>1550</v>
      </c>
      <c r="P64" s="22">
        <f>VLOOKUP($B64,Данные!A:AB,13,FALSE)</f>
        <v>1750</v>
      </c>
      <c r="Q64" s="22">
        <f>VLOOKUP($B64,Данные!$A$2:$W$1215,9,FALSE)</f>
        <v>24</v>
      </c>
      <c r="R64" s="19">
        <f>VLOOKUP($B64,Данные!$A$2:$W$1215,2,FALSE)</f>
        <v>54</v>
      </c>
      <c r="S64" s="20">
        <f>VLOOKUP($B64,Данные!$A$2:$W$1215,3,FALSE)</f>
        <v>8910</v>
      </c>
      <c r="T64" s="107">
        <f t="shared" si="6"/>
        <v>165</v>
      </c>
      <c r="U64" s="35" t="str">
        <f>VLOOKUP($B64,Данные!$A$2:$W$1215,17,FALSE)</f>
        <v>5000К 4000К* 3000К*</v>
      </c>
      <c r="V64" s="35">
        <f>VLOOKUP($B64,Данные!$A$2:$W$1215,7,FALSE)</f>
        <v>67</v>
      </c>
      <c r="W64" s="103" t="str">
        <f>VLOOKUP($B64,Данные!$A$2:$W$1215,18,FALSE)</f>
        <v>5 лет</v>
      </c>
      <c r="X64" s="458"/>
      <c r="Y64" s="562"/>
    </row>
    <row r="65" spans="1:25" ht="90" customHeight="1">
      <c r="A65" s="530"/>
      <c r="B65" s="14" t="s">
        <v>136</v>
      </c>
      <c r="C65" s="167">
        <f>VLOOKUP(B65,Данные!A:AB,28,FALSE)</f>
        <v>2059</v>
      </c>
      <c r="D65" s="533"/>
      <c r="E65" s="536"/>
      <c r="F65" s="76" t="str">
        <f>VLOOKUP($B65,Данные!$A$2:$W$1215,6,FALSE)</f>
        <v>100°</v>
      </c>
      <c r="G65" s="76" t="str">
        <f>VLOOKUP($B65,Данные!$A$2:$W$1215,8,FALSE)</f>
        <v>Samsung LH351</v>
      </c>
      <c r="H65" s="76" t="str">
        <f>VLOOKUP($B65,Данные!$A$2:$W$1215,14,FALSE)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65" s="76" t="str">
        <f>VLOOKUP($B65,Данные!$A$2:$W$1215,4,FALSE)</f>
        <v>176-264В AС</v>
      </c>
      <c r="J65" s="76">
        <f>VLOOKUP($B65,Данные!$A$2:$W$1215,5,FALSE)</f>
        <v>0.95</v>
      </c>
      <c r="K65" s="76" t="str">
        <f>VLOOKUP($B65,Данные!$A$2:$W$1215,15,FALSE)</f>
        <v xml:space="preserve"> -60°...+50° С</v>
      </c>
      <c r="L65" s="307" t="str">
        <f>VLOOKUP($B65,Данные!$A$2:$W$1215,16,FALSE)</f>
        <v>100 000 ч</v>
      </c>
      <c r="M65" s="307" t="str">
        <f>VLOOKUP($B65,Данные!A:AB,10,FALSE)</f>
        <v>375х260х80</v>
      </c>
      <c r="N65" s="307" t="str">
        <f>VLOOKUP($B65,Данные!A:AB,11,FALSE)</f>
        <v>400x275x110</v>
      </c>
      <c r="O65" s="307">
        <f>VLOOKUP($B65,Данные!A:AB,12,FALSE)</f>
        <v>2550</v>
      </c>
      <c r="P65" s="307">
        <f>VLOOKUP($B65,Данные!A:AB,13,FALSE)</f>
        <v>2800</v>
      </c>
      <c r="Q65" s="30">
        <f>VLOOKUP($B65,Данные!$A$2:$W$1215,9,FALSE)</f>
        <v>48</v>
      </c>
      <c r="R65" s="27">
        <f>VLOOKUP($B65,Данные!$A$2:$W$1215,2,FALSE)</f>
        <v>106</v>
      </c>
      <c r="S65" s="28">
        <f>VLOOKUP($B65,Данные!$A$2:$W$1215,3,FALSE)</f>
        <v>17490</v>
      </c>
      <c r="T65" s="198">
        <f t="shared" si="6"/>
        <v>165</v>
      </c>
      <c r="U65" s="34" t="str">
        <f>VLOOKUP($B65,Данные!$A$2:$W$1215,17,FALSE)</f>
        <v>5000К 4000К* 3000К*</v>
      </c>
      <c r="V65" s="34">
        <f>VLOOKUP($B65,Данные!$A$2:$W$1215,7,FALSE)</f>
        <v>67</v>
      </c>
      <c r="W65" s="104" t="str">
        <f>VLOOKUP($B65,Данные!$A$2:$W$1215,18,FALSE)</f>
        <v>5 лет</v>
      </c>
      <c r="X65" s="457"/>
      <c r="Y65" s="564"/>
    </row>
    <row r="66" spans="1:25" ht="90" customHeight="1" thickBot="1">
      <c r="A66" s="531"/>
      <c r="B66" s="15" t="s">
        <v>137</v>
      </c>
      <c r="C66" s="166">
        <f>VLOOKUP(B66,Данные!A:AB,28,FALSE)</f>
        <v>2060</v>
      </c>
      <c r="D66" s="534"/>
      <c r="E66" s="537"/>
      <c r="F66" s="74" t="str">
        <f>VLOOKUP($B66,Данные!$A$2:$W$1215,6,FALSE)</f>
        <v>100°</v>
      </c>
      <c r="G66" s="74" t="str">
        <f>VLOOKUP($B66,Данные!$A$2:$W$1215,8,FALSE)</f>
        <v>Samsung LH351</v>
      </c>
      <c r="H66" s="74" t="str">
        <f>VLOOKUP($B66,Данные!$A$2:$W$1215,14,FALSE)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66" s="74" t="str">
        <f>VLOOKUP($B66,Данные!$A$2:$W$1215,4,FALSE)</f>
        <v>176-264В AС</v>
      </c>
      <c r="J66" s="74">
        <f>VLOOKUP($B66,Данные!$A$2:$W$1215,5,FALSE)</f>
        <v>0.95</v>
      </c>
      <c r="K66" s="74" t="str">
        <f>VLOOKUP($B66,Данные!$A$2:$W$1215,15,FALSE)</f>
        <v xml:space="preserve"> -60°...+50° С</v>
      </c>
      <c r="L66" s="308" t="str">
        <f>VLOOKUP($B66,Данные!$A$2:$W$1215,16,FALSE)</f>
        <v>100 000 ч</v>
      </c>
      <c r="M66" s="308" t="str">
        <f>VLOOKUP($B66,Данные!A:AB,10,FALSE)</f>
        <v>550х260х80</v>
      </c>
      <c r="N66" s="308" t="str">
        <f>VLOOKUP($B66,Данные!A:AB,11,FALSE)</f>
        <v>560x275x110</v>
      </c>
      <c r="O66" s="308">
        <f>VLOOKUP($B66,Данные!A:AB,12,FALSE)</f>
        <v>3500</v>
      </c>
      <c r="P66" s="308">
        <f>VLOOKUP($B66,Данные!A:AB,13,FALSE)</f>
        <v>3800</v>
      </c>
      <c r="Q66" s="26">
        <f>VLOOKUP($B66,Данные!$A$2:$W$1215,9,FALSE)</f>
        <v>72</v>
      </c>
      <c r="R66" s="23">
        <f>VLOOKUP($B66,Данные!$A$2:$W$1215,2,FALSE)</f>
        <v>158</v>
      </c>
      <c r="S66" s="24">
        <f>VLOOKUP($B66,Данные!$A$2:$W$1215,3,FALSE)</f>
        <v>26070</v>
      </c>
      <c r="T66" s="108">
        <f t="shared" si="6"/>
        <v>165</v>
      </c>
      <c r="U66" s="36" t="str">
        <f>VLOOKUP($B66,Данные!$A$2:$W$1215,17,FALSE)</f>
        <v>5000К 4000К* 3000К*</v>
      </c>
      <c r="V66" s="36">
        <f>VLOOKUP($B66,Данные!$A$2:$W$1215,7,FALSE)</f>
        <v>67</v>
      </c>
      <c r="W66" s="105" t="str">
        <f>VLOOKUP($B66,Данные!$A$2:$W$1215,18,FALSE)</f>
        <v>5 лет</v>
      </c>
      <c r="X66" s="435"/>
      <c r="Y66" s="566"/>
    </row>
    <row r="67" spans="1:25" ht="135.75" customHeight="1">
      <c r="A67" s="567"/>
      <c r="B67" s="14" t="s">
        <v>564</v>
      </c>
      <c r="C67" s="167">
        <f>VLOOKUP(B67,Данные!A:AB,28,FALSE)</f>
        <v>2113</v>
      </c>
      <c r="D67" s="532" t="s">
        <v>24</v>
      </c>
      <c r="E67" s="571" t="s">
        <v>772</v>
      </c>
      <c r="F67" s="413" t="str">
        <f>VLOOKUP($B67,Данные!$A$2:$W$1215,6,FALSE)</f>
        <v>Г (глубокая), 60°</v>
      </c>
      <c r="G67" s="413" t="str">
        <f>VLOOKUP($B67,Данные!$A$2:$W$1215,8,FALSE)</f>
        <v>Samsung LH351</v>
      </c>
      <c r="H67" s="413" t="str">
        <f>VLOOKUP($B67,Данные!$A$2:$W$1215,14,FALSE)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67" s="413" t="str">
        <f>VLOOKUP($B67,Данные!$A$2:$W$1215,4,FALSE)</f>
        <v>176-264В AС</v>
      </c>
      <c r="J67" s="413">
        <f>VLOOKUP($B67,Данные!$A$2:$W$1215,5,FALSE)</f>
        <v>0.95</v>
      </c>
      <c r="K67" s="413" t="str">
        <f>VLOOKUP($B67,Данные!$A$2:$W$1215,15,FALSE)</f>
        <v xml:space="preserve"> -60°...+50° С</v>
      </c>
      <c r="L67" s="411" t="str">
        <f>VLOOKUP($B67,Данные!$A$2:$W$1215,16,FALSE)</f>
        <v>100 000 ч</v>
      </c>
      <c r="M67" s="411" t="str">
        <f>VLOOKUP($B67,Данные!A:AB,10,FALSE)</f>
        <v>325х210х140</v>
      </c>
      <c r="N67" s="411" t="e">
        <f>VLOOKUP($B67,Данные!A:AB,11,FALSE)</f>
        <v>#N/A</v>
      </c>
      <c r="O67" s="411">
        <f>VLOOKUP($B67,Данные!A:AB,12,FALSE)</f>
        <v>2500</v>
      </c>
      <c r="P67" s="411">
        <f>VLOOKUP($B67,Данные!A:AB,13,FALSE)</f>
        <v>2700</v>
      </c>
      <c r="Q67" s="411">
        <f>VLOOKUP($B67,Данные!$A$2:$W$1215,9,FALSE)</f>
        <v>56</v>
      </c>
      <c r="R67" s="27">
        <f>VLOOKUP($B67,Данные!$A$2:$W$1215,2,FALSE)</f>
        <v>124</v>
      </c>
      <c r="S67" s="28">
        <f>VLOOKUP($B67,Данные!$A$2:$W$1215,3,FALSE)</f>
        <v>19220</v>
      </c>
      <c r="T67" s="198">
        <f t="shared" si="6"/>
        <v>155</v>
      </c>
      <c r="U67" s="34" t="str">
        <f>VLOOKUP($B67,Данные!$A$2:$W$1215,17,FALSE)</f>
        <v>5000К 4000К* 3000К*</v>
      </c>
      <c r="V67" s="34">
        <f>VLOOKUP($B67,Данные!$A$2:$W$1215,7,FALSE)</f>
        <v>67</v>
      </c>
      <c r="W67" s="104" t="str">
        <f>VLOOKUP($B67,Данные!$A$2:$W$1215,18,FALSE)</f>
        <v>5 лет</v>
      </c>
      <c r="X67" s="413"/>
      <c r="Y67" s="113">
        <f>VLOOKUP($B67,Данные!$A$2:$X$1215,24,FALSE)</f>
        <v>10385</v>
      </c>
    </row>
    <row r="68" spans="1:25" ht="135.75" customHeight="1" thickBot="1">
      <c r="A68" s="568"/>
      <c r="B68" s="15" t="s">
        <v>570</v>
      </c>
      <c r="C68" s="166">
        <f>VLOOKUP(B68,Данные!A:AB,28,FALSE)</f>
        <v>2119</v>
      </c>
      <c r="D68" s="534"/>
      <c r="E68" s="537"/>
      <c r="F68" s="410" t="str">
        <f>VLOOKUP($B68,Данные!$A$2:$W$1215,6,FALSE)</f>
        <v>Г (глубокая), 60°</v>
      </c>
      <c r="G68" s="410" t="str">
        <f>VLOOKUP($B68,Данные!$A$2:$W$1215,8,FALSE)</f>
        <v>Samsung LH351</v>
      </c>
      <c r="H68" s="410" t="str">
        <f>VLOOKUP($B68,Данные!$A$2:$W$1215,14,FALSE)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68" s="410" t="str">
        <f>VLOOKUP($B68,Данные!$A$2:$W$1215,4,FALSE)</f>
        <v>176-264В AС</v>
      </c>
      <c r="J68" s="410">
        <f>VLOOKUP($B68,Данные!$A$2:$W$1215,5,FALSE)</f>
        <v>0.95</v>
      </c>
      <c r="K68" s="410" t="str">
        <f>VLOOKUP($B68,Данные!$A$2:$W$1215,15,FALSE)</f>
        <v xml:space="preserve"> -60°...+50° С</v>
      </c>
      <c r="L68" s="412" t="str">
        <f>VLOOKUP($B68,Данные!$A$2:$W$1215,16,FALSE)</f>
        <v>100 000 ч</v>
      </c>
      <c r="M68" s="412" t="str">
        <f>VLOOKUP($B68,Данные!A:AB,10,FALSE)</f>
        <v>625х210х140</v>
      </c>
      <c r="N68" s="412" t="e">
        <f>VLOOKUP($B68,Данные!A:AB,11,FALSE)</f>
        <v>#N/A</v>
      </c>
      <c r="O68" s="412">
        <f>VLOOKUP($B68,Данные!A:AB,12,FALSE)</f>
        <v>4800</v>
      </c>
      <c r="P68" s="412">
        <f>VLOOKUP($B68,Данные!A:AB,13,FALSE)</f>
        <v>5200</v>
      </c>
      <c r="Q68" s="412">
        <f>VLOOKUP($B68,Данные!$A$2:$W$1215,9,FALSE)</f>
        <v>112</v>
      </c>
      <c r="R68" s="23">
        <f>VLOOKUP($B68,Данные!$A$2:$W$1215,2,FALSE)</f>
        <v>250</v>
      </c>
      <c r="S68" s="24">
        <f>VLOOKUP($B68,Данные!$A$2:$W$1215,3,FALSE)</f>
        <v>38750</v>
      </c>
      <c r="T68" s="108">
        <f t="shared" ref="T68:T76" si="7">S68/R68</f>
        <v>155</v>
      </c>
      <c r="U68" s="36" t="str">
        <f>VLOOKUP($B68,Данные!$A$2:$W$1215,17,FALSE)</f>
        <v>5000К 4000К* 3000К*</v>
      </c>
      <c r="V68" s="36">
        <f>VLOOKUP($B68,Данные!$A$2:$W$1215,7,FALSE)</f>
        <v>67</v>
      </c>
      <c r="W68" s="105" t="str">
        <f>VLOOKUP($B68,Данные!$A$2:$W$1215,18,FALSE)</f>
        <v>5 лет</v>
      </c>
      <c r="X68" s="410"/>
      <c r="Y68" s="114">
        <f>VLOOKUP($B68,Данные!$A$2:$X$1215,24,FALSE)</f>
        <v>17305</v>
      </c>
    </row>
    <row r="69" spans="1:25" ht="137.25" customHeight="1">
      <c r="A69" s="570"/>
      <c r="B69" s="422" t="s">
        <v>565</v>
      </c>
      <c r="C69" s="169">
        <f>VLOOKUP(B69,Данные!A:AB,28,FALSE)</f>
        <v>2114</v>
      </c>
      <c r="D69" s="532" t="s">
        <v>24</v>
      </c>
      <c r="E69" s="571" t="s">
        <v>772</v>
      </c>
      <c r="F69" s="409" t="str">
        <f>VLOOKUP($B69,Данные!$A$2:$W$1215,6,FALSE)</f>
        <v>Г (глубокая), 60°</v>
      </c>
      <c r="G69" s="409" t="str">
        <f>VLOOKUP($B69,Данные!$A$2:$W$1215,8,FALSE)</f>
        <v>Samsung LH351</v>
      </c>
      <c r="H69" s="409" t="str">
        <f>VLOOKUP($B69,Данные!$A$2:$W$1215,14,FALSE)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69" s="409" t="str">
        <f>VLOOKUP($B69,Данные!$A$2:$W$1215,4,FALSE)</f>
        <v>176-264В AС</v>
      </c>
      <c r="J69" s="409">
        <f>VLOOKUP($B69,Данные!$A$2:$W$1215,5,FALSE)</f>
        <v>0.95</v>
      </c>
      <c r="K69" s="409" t="str">
        <f>VLOOKUP($B69,Данные!$A$2:$W$1215,15,FALSE)</f>
        <v xml:space="preserve"> -60°...+50° С</v>
      </c>
      <c r="L69" s="22" t="str">
        <f>VLOOKUP($B69,Данные!$A$2:$W$1215,16,FALSE)</f>
        <v>100 000 ч</v>
      </c>
      <c r="M69" s="22" t="str">
        <f>VLOOKUP($B69,Данные!A:AB,10,FALSE)</f>
        <v>325х260х80</v>
      </c>
      <c r="N69" s="22" t="e">
        <f>VLOOKUP($B69,Данные!A:AB,11,FALSE)</f>
        <v>#N/A</v>
      </c>
      <c r="O69" s="22">
        <f>VLOOKUP($B69,Данные!A:AB,12,FALSE)</f>
        <v>2600</v>
      </c>
      <c r="P69" s="22">
        <f>VLOOKUP($B69,Данные!A:AB,13,FALSE)</f>
        <v>2800</v>
      </c>
      <c r="Q69" s="22">
        <f>VLOOKUP($B69,Данные!$A$2:$W$1215,9,FALSE)</f>
        <v>56</v>
      </c>
      <c r="R69" s="19">
        <f>VLOOKUP($B69,Данные!$A$2:$W$1215,2,FALSE)</f>
        <v>124</v>
      </c>
      <c r="S69" s="20">
        <f>VLOOKUP($B69,Данные!$A$2:$W$1215,3,FALSE)</f>
        <v>19220</v>
      </c>
      <c r="T69" s="107">
        <f t="shared" ref="T69" si="8">S69/R69</f>
        <v>155</v>
      </c>
      <c r="U69" s="35" t="str">
        <f>VLOOKUP($B69,Данные!$A$2:$W$1215,17,FALSE)</f>
        <v>5000К 4000К* 3000К*</v>
      </c>
      <c r="V69" s="35">
        <f>VLOOKUP($B69,Данные!$A$2:$W$1215,7,FALSE)</f>
        <v>67</v>
      </c>
      <c r="W69" s="103" t="str">
        <f>VLOOKUP($B69,Данные!$A$2:$W$1215,18,FALSE)</f>
        <v>5 лет</v>
      </c>
      <c r="X69" s="409"/>
      <c r="Y69" s="113">
        <f>VLOOKUP($B69,Данные!$A$2:$X$1215,24,FALSE)</f>
        <v>10385</v>
      </c>
    </row>
    <row r="70" spans="1:25" ht="137.25" customHeight="1" thickBot="1">
      <c r="A70" s="568"/>
      <c r="B70" s="15" t="s">
        <v>571</v>
      </c>
      <c r="C70" s="170">
        <f>VLOOKUP(B70,Данные!A:AB,28,FALSE)</f>
        <v>2120</v>
      </c>
      <c r="D70" s="534"/>
      <c r="E70" s="537"/>
      <c r="F70" s="410" t="str">
        <f>VLOOKUP($B70,Данные!$A$2:$W$1215,6,FALSE)</f>
        <v>Г (глубокая), 60°</v>
      </c>
      <c r="G70" s="410" t="str">
        <f>VLOOKUP($B70,Данные!$A$2:$W$1215,8,FALSE)</f>
        <v>Samsung LH351</v>
      </c>
      <c r="H70" s="410" t="str">
        <f>VLOOKUP($B70,Данные!$A$2:$W$1215,14,FALSE)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70" s="410" t="str">
        <f>VLOOKUP($B70,Данные!$A$2:$W$1215,4,FALSE)</f>
        <v>176-264В AС</v>
      </c>
      <c r="J70" s="410">
        <f>VLOOKUP($B70,Данные!$A$2:$W$1215,5,FALSE)</f>
        <v>0.95</v>
      </c>
      <c r="K70" s="410" t="str">
        <f>VLOOKUP($B70,Данные!$A$2:$W$1215,15,FALSE)</f>
        <v xml:space="preserve"> -60°...+50° С</v>
      </c>
      <c r="L70" s="412" t="str">
        <f>VLOOKUP($B70,Данные!$A$2:$W$1215,16,FALSE)</f>
        <v>100 000 ч</v>
      </c>
      <c r="M70" s="412" t="str">
        <f>VLOOKUP($B70,Данные!A:AB,10,FALSE)</f>
        <v>625х260х80</v>
      </c>
      <c r="N70" s="412" t="e">
        <f>VLOOKUP($B70,Данные!A:AB,11,FALSE)</f>
        <v>#N/A</v>
      </c>
      <c r="O70" s="412">
        <f>VLOOKUP($B70,Данные!A:AB,12,FALSE)</f>
        <v>4900</v>
      </c>
      <c r="P70" s="412">
        <f>VLOOKUP($B70,Данные!A:AB,13,FALSE)</f>
        <v>5300</v>
      </c>
      <c r="Q70" s="412">
        <f>VLOOKUP($B70,Данные!$A$2:$W$1215,9,FALSE)</f>
        <v>112</v>
      </c>
      <c r="R70" s="23">
        <f>VLOOKUP($B70,Данные!$A$2:$W$1215,2,FALSE)</f>
        <v>250</v>
      </c>
      <c r="S70" s="24">
        <f>VLOOKUP($B70,Данные!$A$2:$W$1215,3,FALSE)</f>
        <v>38750</v>
      </c>
      <c r="T70" s="108">
        <f>S70/R70</f>
        <v>155</v>
      </c>
      <c r="U70" s="36" t="str">
        <f>VLOOKUP($B70,Данные!$A$2:$W$1215,17,FALSE)</f>
        <v>5000К 4000К* 3000К*</v>
      </c>
      <c r="V70" s="36">
        <f>VLOOKUP($B70,Данные!$A$2:$W$1215,7,FALSE)</f>
        <v>67</v>
      </c>
      <c r="W70" s="105" t="str">
        <f>VLOOKUP($B70,Данные!$A$2:$W$1215,18,FALSE)</f>
        <v>5 лет</v>
      </c>
      <c r="X70" s="410"/>
      <c r="Y70" s="114">
        <f>VLOOKUP($B70,Данные!$A$2:$X$1215,24,FALSE)</f>
        <v>17305</v>
      </c>
    </row>
    <row r="71" spans="1:25" ht="132.75" customHeight="1">
      <c r="A71" s="567"/>
      <c r="B71" s="14" t="s">
        <v>566</v>
      </c>
      <c r="C71" s="167">
        <f>VLOOKUP(B71,Данные!A:AB,28,FALSE)</f>
        <v>2115</v>
      </c>
      <c r="D71" s="533" t="s">
        <v>24</v>
      </c>
      <c r="E71" s="571" t="s">
        <v>773</v>
      </c>
      <c r="F71" s="413" t="str">
        <f>VLOOKUP($B71,Данные!$A$2:$W$1215,6,FALSE)</f>
        <v>Г (глубокая), 90°</v>
      </c>
      <c r="G71" s="413" t="str">
        <f>VLOOKUP($B71,Данные!$A$2:$W$1215,8,FALSE)</f>
        <v>Samsung LH351</v>
      </c>
      <c r="H71" s="413" t="str">
        <f>VLOOKUP($B71,Данные!$A$2:$W$1215,14,FALSE)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71" s="413" t="str">
        <f>VLOOKUP($B71,Данные!$A$2:$W$1215,4,FALSE)</f>
        <v>176-264В AС</v>
      </c>
      <c r="J71" s="413">
        <f>VLOOKUP($B71,Данные!$A$2:$W$1215,5,FALSE)</f>
        <v>0.95</v>
      </c>
      <c r="K71" s="413" t="str">
        <f>VLOOKUP($B71,Данные!$A$2:$W$1215,15,FALSE)</f>
        <v xml:space="preserve"> -60°...+50° С</v>
      </c>
      <c r="L71" s="411" t="str">
        <f>VLOOKUP($B71,Данные!$A$2:$W$1215,16,FALSE)</f>
        <v>100 000 ч</v>
      </c>
      <c r="M71" s="411" t="str">
        <f>VLOOKUP($B71,Данные!A:AB,10,FALSE)</f>
        <v>325х210х140</v>
      </c>
      <c r="N71" s="411" t="e">
        <f>VLOOKUP($B71,Данные!A:AB,11,FALSE)</f>
        <v>#N/A</v>
      </c>
      <c r="O71" s="411">
        <f>VLOOKUP($B71,Данные!A:AB,12,FALSE)</f>
        <v>2500</v>
      </c>
      <c r="P71" s="411">
        <f>VLOOKUP($B71,Данные!A:AB,13,FALSE)</f>
        <v>2700</v>
      </c>
      <c r="Q71" s="411">
        <f>VLOOKUP($B71,Данные!$A$2:$W$1215,9,FALSE)</f>
        <v>56</v>
      </c>
      <c r="R71" s="27">
        <f>VLOOKUP($B71,Данные!$A$2:$W$1215,2,FALSE)</f>
        <v>124</v>
      </c>
      <c r="S71" s="28">
        <f>VLOOKUP($B71,Данные!$A$2:$W$1215,3,FALSE)</f>
        <v>19220</v>
      </c>
      <c r="T71" s="198">
        <f t="shared" si="7"/>
        <v>155</v>
      </c>
      <c r="U71" s="34" t="str">
        <f>VLOOKUP($B71,Данные!$A$2:$W$1215,17,FALSE)</f>
        <v>5000К 4000К* 3000К*</v>
      </c>
      <c r="V71" s="34">
        <f>VLOOKUP($B71,Данные!$A$2:$W$1215,7,FALSE)</f>
        <v>67</v>
      </c>
      <c r="W71" s="104" t="str">
        <f>VLOOKUP($B71,Данные!$A$2:$W$1215,18,FALSE)</f>
        <v>5 лет</v>
      </c>
      <c r="X71" s="413"/>
      <c r="Y71" s="113">
        <f>VLOOKUP($B71,Данные!$A$2:$X$1215,24,FALSE)</f>
        <v>10385</v>
      </c>
    </row>
    <row r="72" spans="1:25" ht="142.5" customHeight="1" thickBot="1">
      <c r="A72" s="568"/>
      <c r="B72" s="15" t="s">
        <v>572</v>
      </c>
      <c r="C72" s="166">
        <f>VLOOKUP(B72,Данные!A:AB,28,FALSE)</f>
        <v>2121</v>
      </c>
      <c r="D72" s="534"/>
      <c r="E72" s="537"/>
      <c r="F72" s="410" t="str">
        <f>VLOOKUP($B72,Данные!$A$2:$W$1215,6,FALSE)</f>
        <v>Г (глубокая), 90°</v>
      </c>
      <c r="G72" s="410" t="str">
        <f>VLOOKUP($B72,Данные!$A$2:$W$1215,8,FALSE)</f>
        <v>Samsung LH351</v>
      </c>
      <c r="H72" s="410" t="str">
        <f>VLOOKUP($B72,Данные!$A$2:$W$1215,14,FALSE)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72" s="410" t="str">
        <f>VLOOKUP($B72,Данные!$A$2:$W$1215,4,FALSE)</f>
        <v>176-264В AС</v>
      </c>
      <c r="J72" s="410">
        <f>VLOOKUP($B72,Данные!$A$2:$W$1215,5,FALSE)</f>
        <v>0.95</v>
      </c>
      <c r="K72" s="410" t="str">
        <f>VLOOKUP($B72,Данные!$A$2:$W$1215,15,FALSE)</f>
        <v xml:space="preserve"> -60°...+50° С</v>
      </c>
      <c r="L72" s="412" t="str">
        <f>VLOOKUP($B72,Данные!$A$2:$W$1215,16,FALSE)</f>
        <v>100 000 ч</v>
      </c>
      <c r="M72" s="412" t="str">
        <f>VLOOKUP($B72,Данные!A:AB,10,FALSE)</f>
        <v>625х210х140</v>
      </c>
      <c r="N72" s="412" t="e">
        <f>VLOOKUP($B72,Данные!A:AB,11,FALSE)</f>
        <v>#N/A</v>
      </c>
      <c r="O72" s="412">
        <f>VLOOKUP($B72,Данные!A:AB,12,FALSE)</f>
        <v>4800</v>
      </c>
      <c r="P72" s="412">
        <f>VLOOKUP($B72,Данные!A:AB,13,FALSE)</f>
        <v>5200</v>
      </c>
      <c r="Q72" s="412">
        <f>VLOOKUP($B72,Данные!$A$2:$W$1215,9,FALSE)</f>
        <v>112</v>
      </c>
      <c r="R72" s="23">
        <f>VLOOKUP($B72,Данные!$A$2:$W$1215,2,FALSE)</f>
        <v>250</v>
      </c>
      <c r="S72" s="24">
        <f>VLOOKUP($B72,Данные!$A$2:$W$1215,3,FALSE)</f>
        <v>38750</v>
      </c>
      <c r="T72" s="108">
        <f t="shared" si="7"/>
        <v>155</v>
      </c>
      <c r="U72" s="36" t="str">
        <f>VLOOKUP($B72,Данные!$A$2:$W$1215,17,FALSE)</f>
        <v>5000К 4000К* 3000К*</v>
      </c>
      <c r="V72" s="36">
        <f>VLOOKUP($B72,Данные!$A$2:$W$1215,7,FALSE)</f>
        <v>67</v>
      </c>
      <c r="W72" s="105" t="str">
        <f>VLOOKUP($B72,Данные!$A$2:$W$1215,18,FALSE)</f>
        <v>5 лет</v>
      </c>
      <c r="X72" s="410"/>
      <c r="Y72" s="114">
        <f>VLOOKUP($B72,Данные!$A$2:$X$1215,24,FALSE)</f>
        <v>17305</v>
      </c>
    </row>
    <row r="73" spans="1:25" ht="139.5" customHeight="1">
      <c r="A73" s="570"/>
      <c r="B73" s="422" t="s">
        <v>567</v>
      </c>
      <c r="C73" s="171">
        <f>VLOOKUP(B73,Данные!A:AB,28,FALSE)</f>
        <v>2116</v>
      </c>
      <c r="D73" s="533" t="s">
        <v>24</v>
      </c>
      <c r="E73" s="571" t="s">
        <v>773</v>
      </c>
      <c r="F73" s="413" t="str">
        <f>VLOOKUP($B73,Данные!$A$2:$W$1215,6,FALSE)</f>
        <v>Г (глубокая), 90°</v>
      </c>
      <c r="G73" s="413" t="str">
        <f>VLOOKUP($B73,Данные!$A$2:$W$1215,8,FALSE)</f>
        <v>Samsung LH351</v>
      </c>
      <c r="H73" s="413" t="str">
        <f>VLOOKUP($B73,Данные!$A$2:$W$1215,14,FALSE)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73" s="413" t="str">
        <f>VLOOKUP($B73,Данные!$A$2:$W$1215,4,FALSE)</f>
        <v>176-264В AС</v>
      </c>
      <c r="J73" s="413">
        <f>VLOOKUP($B73,Данные!$A$2:$W$1215,5,FALSE)</f>
        <v>0.95</v>
      </c>
      <c r="K73" s="413" t="str">
        <f>VLOOKUP($B73,Данные!$A$2:$W$1215,15,FALSE)</f>
        <v xml:space="preserve"> -60°...+50° С</v>
      </c>
      <c r="L73" s="411" t="str">
        <f>VLOOKUP($B73,Данные!$A$2:$W$1215,16,FALSE)</f>
        <v>100 000 ч</v>
      </c>
      <c r="M73" s="411" t="str">
        <f>VLOOKUP($B73,Данные!A:AB,10,FALSE)</f>
        <v>325х260х80</v>
      </c>
      <c r="N73" s="411" t="e">
        <f>VLOOKUP($B73,Данные!A:AB,11,FALSE)</f>
        <v>#N/A</v>
      </c>
      <c r="O73" s="411">
        <f>VLOOKUP($B73,Данные!A:AB,12,FALSE)</f>
        <v>2600</v>
      </c>
      <c r="P73" s="411">
        <f>VLOOKUP($B73,Данные!A:AB,13,FALSE)</f>
        <v>2800</v>
      </c>
      <c r="Q73" s="411">
        <f>VLOOKUP($B73,Данные!$A$2:$W$1215,9,FALSE)</f>
        <v>56</v>
      </c>
      <c r="R73" s="27">
        <f>VLOOKUP($B73,Данные!$A$2:$W$1215,2,FALSE)</f>
        <v>124</v>
      </c>
      <c r="S73" s="28">
        <f>VLOOKUP($B73,Данные!$A$2:$W$1215,3,FALSE)</f>
        <v>19220</v>
      </c>
      <c r="T73" s="198">
        <f t="shared" ref="T73" si="9">S73/R73</f>
        <v>155</v>
      </c>
      <c r="U73" s="34" t="str">
        <f>VLOOKUP($B73,Данные!$A$2:$W$1215,17,FALSE)</f>
        <v>5000К 4000К* 3000К*</v>
      </c>
      <c r="V73" s="34">
        <f>VLOOKUP($B73,Данные!$A$2:$W$1215,7,FALSE)</f>
        <v>67</v>
      </c>
      <c r="W73" s="104" t="str">
        <f>VLOOKUP($B73,Данные!$A$2:$W$1215,18,FALSE)</f>
        <v>5 лет</v>
      </c>
      <c r="X73" s="413"/>
      <c r="Y73" s="113">
        <f>VLOOKUP($B73,Данные!$A$2:$X$1215,24,FALSE)</f>
        <v>10385</v>
      </c>
    </row>
    <row r="74" spans="1:25" ht="139.5" customHeight="1" thickBot="1">
      <c r="A74" s="568"/>
      <c r="B74" s="15" t="s">
        <v>573</v>
      </c>
      <c r="C74" s="170">
        <f>VLOOKUP(B74,Данные!A:AB,28,FALSE)</f>
        <v>2122</v>
      </c>
      <c r="D74" s="534"/>
      <c r="E74" s="537"/>
      <c r="F74" s="410" t="str">
        <f>VLOOKUP($B74,Данные!$A$2:$W$1215,6,FALSE)</f>
        <v>Г (глубокая), 90°</v>
      </c>
      <c r="G74" s="410" t="str">
        <f>VLOOKUP($B74,Данные!$A$2:$W$1215,8,FALSE)</f>
        <v>Samsung LH351</v>
      </c>
      <c r="H74" s="410" t="str">
        <f>VLOOKUP($B74,Данные!$A$2:$W$1215,14,FALSE)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74" s="410" t="str">
        <f>VLOOKUP($B74,Данные!$A$2:$W$1215,4,FALSE)</f>
        <v>176-264В AС</v>
      </c>
      <c r="J74" s="410">
        <f>VLOOKUP($B74,Данные!$A$2:$W$1215,5,FALSE)</f>
        <v>0.95</v>
      </c>
      <c r="K74" s="410" t="str">
        <f>VLOOKUP($B74,Данные!$A$2:$W$1215,15,FALSE)</f>
        <v xml:space="preserve"> -60°...+50° С</v>
      </c>
      <c r="L74" s="412" t="str">
        <f>VLOOKUP($B74,Данные!$A$2:$W$1215,16,FALSE)</f>
        <v>100 000 ч</v>
      </c>
      <c r="M74" s="412" t="str">
        <f>VLOOKUP($B74,Данные!A:AB,10,FALSE)</f>
        <v>625х260х80</v>
      </c>
      <c r="N74" s="412" t="e">
        <f>VLOOKUP($B74,Данные!A:AB,11,FALSE)</f>
        <v>#N/A</v>
      </c>
      <c r="O74" s="412">
        <f>VLOOKUP($B74,Данные!A:AB,12,FALSE)</f>
        <v>4900</v>
      </c>
      <c r="P74" s="412">
        <f>VLOOKUP($B74,Данные!A:AB,13,FALSE)</f>
        <v>5300</v>
      </c>
      <c r="Q74" s="412">
        <f>VLOOKUP($B74,Данные!$A$2:$W$1215,9,FALSE)</f>
        <v>112</v>
      </c>
      <c r="R74" s="23">
        <f>VLOOKUP($B74,Данные!$A$2:$W$1215,2,FALSE)</f>
        <v>250</v>
      </c>
      <c r="S74" s="24">
        <f>VLOOKUP($B74,Данные!$A$2:$W$1215,3,FALSE)</f>
        <v>38750</v>
      </c>
      <c r="T74" s="108">
        <f>S74/R74</f>
        <v>155</v>
      </c>
      <c r="U74" s="36" t="str">
        <f>VLOOKUP($B74,Данные!$A$2:$W$1215,17,FALSE)</f>
        <v>5000К 4000К* 3000К*</v>
      </c>
      <c r="V74" s="36">
        <f>VLOOKUP($B74,Данные!$A$2:$W$1215,7,FALSE)</f>
        <v>67</v>
      </c>
      <c r="W74" s="105" t="str">
        <f>VLOOKUP($B74,Данные!$A$2:$W$1215,18,FALSE)</f>
        <v>5 лет</v>
      </c>
      <c r="X74" s="410"/>
      <c r="Y74" s="114">
        <f>VLOOKUP($B74,Данные!$A$2:$X$1215,24,FALSE)</f>
        <v>17305</v>
      </c>
    </row>
    <row r="75" spans="1:25" ht="137.25" customHeight="1">
      <c r="A75" s="567"/>
      <c r="B75" s="14" t="s">
        <v>568</v>
      </c>
      <c r="C75" s="167">
        <f>VLOOKUP(B75,Данные!A:AB,28,FALSE)</f>
        <v>2117</v>
      </c>
      <c r="D75" s="533" t="s">
        <v>24</v>
      </c>
      <c r="E75" s="569" t="s">
        <v>770</v>
      </c>
      <c r="F75" s="454" t="str">
        <f>VLOOKUP($B75,Данные!$A$2:$W$1215,6,FALSE)</f>
        <v>140°</v>
      </c>
      <c r="G75" s="454" t="str">
        <f>VLOOKUP($B75,Данные!$A$2:$W$1215,8,FALSE)</f>
        <v>Samsung LH351</v>
      </c>
      <c r="H75" s="454" t="str">
        <f>VLOOKUP($B75,Данные!$A$2:$W$1215,14,FALSE)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75" s="454" t="str">
        <f>VLOOKUP($B75,Данные!$A$2:$W$1215,4,FALSE)</f>
        <v>176-264В AС</v>
      </c>
      <c r="J75" s="454">
        <f>VLOOKUP($B75,Данные!$A$2:$W$1215,5,FALSE)</f>
        <v>0.95</v>
      </c>
      <c r="K75" s="454" t="str">
        <f>VLOOKUP($B75,Данные!$A$2:$W$1215,15,FALSE)</f>
        <v xml:space="preserve"> -60°...+50° С</v>
      </c>
      <c r="L75" s="452" t="str">
        <f>VLOOKUP($B75,Данные!$A$2:$W$1215,16,FALSE)</f>
        <v>100 000 ч</v>
      </c>
      <c r="M75" s="452" t="str">
        <f>VLOOKUP($B75,Данные!A:AB,10,FALSE)</f>
        <v>325х210х140</v>
      </c>
      <c r="N75" s="452" t="e">
        <f>VLOOKUP($B75,Данные!A:AB,11,FALSE)</f>
        <v>#N/A</v>
      </c>
      <c r="O75" s="452">
        <f>VLOOKUP($B75,Данные!A:AB,12,FALSE)</f>
        <v>2500</v>
      </c>
      <c r="P75" s="452">
        <f>VLOOKUP($B75,Данные!A:AB,13,FALSE)</f>
        <v>2700</v>
      </c>
      <c r="Q75" s="452">
        <f>VLOOKUP($B75,Данные!$A$2:$W$1215,9,FALSE)</f>
        <v>56</v>
      </c>
      <c r="R75" s="27">
        <f>VLOOKUP($B75,Данные!$A$2:$W$1215,2,FALSE)</f>
        <v>124</v>
      </c>
      <c r="S75" s="28">
        <f>VLOOKUP($B75,Данные!$A$2:$W$1215,3,FALSE)</f>
        <v>19220</v>
      </c>
      <c r="T75" s="198">
        <f t="shared" si="7"/>
        <v>155</v>
      </c>
      <c r="U75" s="34" t="str">
        <f>VLOOKUP($B75,Данные!$A$2:$W$1215,17,FALSE)</f>
        <v>5000К 4000К* 3000К*</v>
      </c>
      <c r="V75" s="34">
        <f>VLOOKUP($B75,Данные!$A$2:$W$1215,7,FALSE)</f>
        <v>67</v>
      </c>
      <c r="W75" s="104" t="str">
        <f>VLOOKUP($B75,Данные!$A$2:$W$1215,18,FALSE)</f>
        <v>5 лет</v>
      </c>
      <c r="X75" s="454"/>
      <c r="Y75" s="113">
        <f>VLOOKUP($B75,Данные!$A$2:$X$1215,24,FALSE)</f>
        <v>10385</v>
      </c>
    </row>
    <row r="76" spans="1:25" ht="137.25" customHeight="1" thickBot="1">
      <c r="A76" s="568"/>
      <c r="B76" s="15" t="s">
        <v>574</v>
      </c>
      <c r="C76" s="166">
        <f>VLOOKUP(B76,Данные!A:AB,28,FALSE)</f>
        <v>2123</v>
      </c>
      <c r="D76" s="534"/>
      <c r="E76" s="537"/>
      <c r="F76" s="451" t="str">
        <f>VLOOKUP($B76,Данные!$A$2:$W$1215,6,FALSE)</f>
        <v>140°</v>
      </c>
      <c r="G76" s="451" t="str">
        <f>VLOOKUP($B76,Данные!$A$2:$W$1215,8,FALSE)</f>
        <v>Samsung LH351</v>
      </c>
      <c r="H76" s="451" t="str">
        <f>VLOOKUP($B76,Данные!$A$2:$W$1215,14,FALSE)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76" s="451" t="str">
        <f>VLOOKUP($B76,Данные!$A$2:$W$1215,4,FALSE)</f>
        <v>176-264В AС</v>
      </c>
      <c r="J76" s="451">
        <f>VLOOKUP($B76,Данные!$A$2:$W$1215,5,FALSE)</f>
        <v>0.95</v>
      </c>
      <c r="K76" s="451" t="str">
        <f>VLOOKUP($B76,Данные!$A$2:$W$1215,15,FALSE)</f>
        <v xml:space="preserve"> -60°...+50° С</v>
      </c>
      <c r="L76" s="453" t="str">
        <f>VLOOKUP($B76,Данные!$A$2:$W$1215,16,FALSE)</f>
        <v>100 000 ч</v>
      </c>
      <c r="M76" s="453" t="str">
        <f>VLOOKUP($B76,Данные!A:AB,10,FALSE)</f>
        <v>625х210х140</v>
      </c>
      <c r="N76" s="453" t="e">
        <f>VLOOKUP($B76,Данные!A:AB,11,FALSE)</f>
        <v>#N/A</v>
      </c>
      <c r="O76" s="453">
        <f>VLOOKUP($B76,Данные!A:AB,12,FALSE)</f>
        <v>4800</v>
      </c>
      <c r="P76" s="453">
        <f>VLOOKUP($B76,Данные!A:AB,13,FALSE)</f>
        <v>5200</v>
      </c>
      <c r="Q76" s="453">
        <f>VLOOKUP($B76,Данные!$A$2:$W$1215,9,FALSE)</f>
        <v>112</v>
      </c>
      <c r="R76" s="23">
        <f>VLOOKUP($B76,Данные!$A$2:$W$1215,2,FALSE)</f>
        <v>250</v>
      </c>
      <c r="S76" s="24">
        <f>VLOOKUP($B76,Данные!$A$2:$W$1215,3,FALSE)</f>
        <v>38750</v>
      </c>
      <c r="T76" s="108">
        <f t="shared" si="7"/>
        <v>155</v>
      </c>
      <c r="U76" s="36" t="str">
        <f>VLOOKUP($B76,Данные!$A$2:$W$1215,17,FALSE)</f>
        <v>5000К 4000К* 3000К*</v>
      </c>
      <c r="V76" s="36">
        <f>VLOOKUP($B76,Данные!$A$2:$W$1215,7,FALSE)</f>
        <v>67</v>
      </c>
      <c r="W76" s="105" t="str">
        <f>VLOOKUP($B76,Данные!$A$2:$W$1215,18,FALSE)</f>
        <v>5 лет</v>
      </c>
      <c r="X76" s="451"/>
      <c r="Y76" s="114">
        <f>VLOOKUP($B76,Данные!$A$2:$X$1215,24,FALSE)</f>
        <v>17305</v>
      </c>
    </row>
    <row r="77" spans="1:25" ht="138" customHeight="1">
      <c r="A77" s="570"/>
      <c r="B77" s="14" t="s">
        <v>569</v>
      </c>
      <c r="C77" s="171">
        <f>VLOOKUP(B77,Данные!A:AB,28,FALSE)</f>
        <v>2118</v>
      </c>
      <c r="D77" s="533" t="s">
        <v>24</v>
      </c>
      <c r="E77" s="569" t="s">
        <v>770</v>
      </c>
      <c r="F77" s="413" t="str">
        <f>VLOOKUP($B77,Данные!$A$2:$W$1215,6,FALSE)</f>
        <v>140°</v>
      </c>
      <c r="G77" s="413" t="str">
        <f>VLOOKUP($B77,Данные!$A$2:$W$1215,8,FALSE)</f>
        <v>Samsung LH351</v>
      </c>
      <c r="H77" s="413" t="str">
        <f>VLOOKUP($B77,Данные!$A$2:$W$1215,14,FALSE)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77" s="413" t="str">
        <f>VLOOKUP($B77,Данные!$A$2:$W$1215,4,FALSE)</f>
        <v>176-264В AС</v>
      </c>
      <c r="J77" s="413">
        <f>VLOOKUP($B77,Данные!$A$2:$W$1215,5,FALSE)</f>
        <v>0.95</v>
      </c>
      <c r="K77" s="413" t="str">
        <f>VLOOKUP($B77,Данные!$A$2:$W$1215,15,FALSE)</f>
        <v xml:space="preserve"> -60°...+50° С</v>
      </c>
      <c r="L77" s="411" t="str">
        <f>VLOOKUP($B77,Данные!$A$2:$W$1215,16,FALSE)</f>
        <v>100 000 ч</v>
      </c>
      <c r="M77" s="411" t="str">
        <f>VLOOKUP($B77,Данные!A:AB,10,FALSE)</f>
        <v>325х260х80</v>
      </c>
      <c r="N77" s="411" t="e">
        <f>VLOOKUP($B77,Данные!A:AB,11,FALSE)</f>
        <v>#N/A</v>
      </c>
      <c r="O77" s="411">
        <f>VLOOKUP($B77,Данные!A:AB,12,FALSE)</f>
        <v>2600</v>
      </c>
      <c r="P77" s="411">
        <f>VLOOKUP($B77,Данные!A:AB,13,FALSE)</f>
        <v>2800</v>
      </c>
      <c r="Q77" s="411">
        <f>VLOOKUP($B77,Данные!$A$2:$W$1215,9,FALSE)</f>
        <v>56</v>
      </c>
      <c r="R77" s="27">
        <f>VLOOKUP($B77,Данные!$A$2:$W$1215,2,FALSE)</f>
        <v>124</v>
      </c>
      <c r="S77" s="28">
        <f>VLOOKUP($B77,Данные!$A$2:$W$1215,3,FALSE)</f>
        <v>19220</v>
      </c>
      <c r="T77" s="198">
        <f t="shared" ref="T77:T78" si="10">S77/R77</f>
        <v>155</v>
      </c>
      <c r="U77" s="34" t="str">
        <f>VLOOKUP($B77,Данные!$A$2:$W$1215,17,FALSE)</f>
        <v>5000К 4000К* 3000К*</v>
      </c>
      <c r="V77" s="34">
        <f>VLOOKUP($B77,Данные!$A$2:$W$1215,7,FALSE)</f>
        <v>67</v>
      </c>
      <c r="W77" s="104" t="str">
        <f>VLOOKUP($B77,Данные!$A$2:$W$1215,18,FALSE)</f>
        <v>5 лет</v>
      </c>
      <c r="X77" s="454"/>
      <c r="Y77" s="113">
        <f>VLOOKUP($B77,Данные!$A$2:$X$1215,24,FALSE)</f>
        <v>10385</v>
      </c>
    </row>
    <row r="78" spans="1:25" ht="138" customHeight="1" thickBot="1">
      <c r="A78" s="568"/>
      <c r="B78" s="15" t="s">
        <v>575</v>
      </c>
      <c r="C78" s="171">
        <f>VLOOKUP(B78,Данные!A:AB,28,FALSE)</f>
        <v>2124</v>
      </c>
      <c r="D78" s="534"/>
      <c r="E78" s="537"/>
      <c r="F78" s="413" t="str">
        <f>VLOOKUP($B78,Данные!$A$2:$W$1215,6,FALSE)</f>
        <v>140°</v>
      </c>
      <c r="G78" s="413" t="str">
        <f>VLOOKUP($B78,Данные!$A$2:$W$1215,8,FALSE)</f>
        <v>Samsung LH351</v>
      </c>
      <c r="H78" s="413" t="str">
        <f>VLOOKUP($B78,Данные!$A$2:$W$1215,14,FALSE)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78" s="413" t="str">
        <f>VLOOKUP($B78,Данные!$A$2:$W$1215,4,FALSE)</f>
        <v>176-264В AС</v>
      </c>
      <c r="J78" s="413">
        <f>VLOOKUP($B78,Данные!$A$2:$W$1215,5,FALSE)</f>
        <v>0.95</v>
      </c>
      <c r="K78" s="413" t="str">
        <f>VLOOKUP($B78,Данные!$A$2:$W$1215,15,FALSE)</f>
        <v xml:space="preserve"> -60°...+50° С</v>
      </c>
      <c r="L78" s="411" t="str">
        <f>VLOOKUP($B78,Данные!$A$2:$W$1215,16,FALSE)</f>
        <v>100 000 ч</v>
      </c>
      <c r="M78" s="411" t="str">
        <f>VLOOKUP($B78,Данные!A:AB,10,FALSE)</f>
        <v>625х260х80</v>
      </c>
      <c r="N78" s="411" t="e">
        <f>VLOOKUP($B78,Данные!A:AB,11,FALSE)</f>
        <v>#N/A</v>
      </c>
      <c r="O78" s="411">
        <f>VLOOKUP($B78,Данные!A:AB,12,FALSE)</f>
        <v>4900</v>
      </c>
      <c r="P78" s="411">
        <f>VLOOKUP($B78,Данные!A:AB,13,FALSE)</f>
        <v>5300</v>
      </c>
      <c r="Q78" s="411">
        <f>VLOOKUP($B78,Данные!$A$2:$W$1215,9,FALSE)</f>
        <v>112</v>
      </c>
      <c r="R78" s="27">
        <f>VLOOKUP($B78,Данные!$A$2:$W$1215,2,FALSE)</f>
        <v>250</v>
      </c>
      <c r="S78" s="28">
        <f>VLOOKUP($B78,Данные!$A$2:$W$1215,3,FALSE)</f>
        <v>38750</v>
      </c>
      <c r="T78" s="198">
        <f t="shared" si="10"/>
        <v>155</v>
      </c>
      <c r="U78" s="34" t="str">
        <f>VLOOKUP($B78,Данные!$A$2:$W$1215,17,FALSE)</f>
        <v>5000К 4000К* 3000К*</v>
      </c>
      <c r="V78" s="34">
        <f>VLOOKUP($B78,Данные!$A$2:$W$1215,7,FALSE)</f>
        <v>67</v>
      </c>
      <c r="W78" s="104" t="str">
        <f>VLOOKUP($B78,Данные!$A$2:$W$1215,18,FALSE)</f>
        <v>5 лет</v>
      </c>
      <c r="X78" s="451"/>
      <c r="Y78" s="114">
        <f>VLOOKUP($B78,Данные!$A$2:$X$1215,24,FALSE)</f>
        <v>17305</v>
      </c>
    </row>
    <row r="79" spans="1:25" ht="90" customHeight="1">
      <c r="A79" s="529"/>
      <c r="B79" s="11" t="s">
        <v>102</v>
      </c>
      <c r="C79" s="169">
        <f>VLOOKUP(B79,Данные!A:AB,28,FALSE)</f>
        <v>2025</v>
      </c>
      <c r="D79" s="532" t="s">
        <v>24</v>
      </c>
      <c r="E79" s="535" t="str">
        <f>CONCATENATE(CONCATENATE($F$4,": ",$F79,CHAR(10),$G$4,": ",$G79,CHAR(10),$H$4,": ",$H79,CHAR(10),$I$4,": ",$I79,CHAR(10),$J$4,": ",$J79,CHAR(10),$K$4,": ",$K79,CHAR(10),$L$4,": ",$L79,CHAR(10)),"*Цветовая темп.: 5000К")</f>
        <v>КСС: К (концентрированная), 12°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</v>
      </c>
      <c r="F79" s="73" t="str">
        <f>VLOOKUP($B79,Данные!$A$2:$W$1215,6,FALSE)</f>
        <v>К (концентрированная), 12°</v>
      </c>
      <c r="G79" s="73" t="str">
        <f>VLOOKUP($B79,Данные!$A$2:$W$1215,8,FALSE)</f>
        <v>Samsung LH351</v>
      </c>
      <c r="H79" s="73" t="str">
        <f>VLOOKUP($B79,Данные!$A$2:$W$1215,14,FALSE)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79" s="73" t="str">
        <f>VLOOKUP($B79,Данные!$A$2:$W$1215,4,FALSE)</f>
        <v>176-264В AС</v>
      </c>
      <c r="J79" s="73">
        <f>VLOOKUP($B79,Данные!$A$2:$W$1215,5,FALSE)</f>
        <v>0.95</v>
      </c>
      <c r="K79" s="73" t="str">
        <f>VLOOKUP($B79,Данные!$A$2:$W$1215,15,FALSE)</f>
        <v xml:space="preserve"> -60°...+50° С</v>
      </c>
      <c r="L79" s="22" t="str">
        <f>VLOOKUP($B79,Данные!$A$2:$W$1215,16,FALSE)</f>
        <v>100 000 ч</v>
      </c>
      <c r="M79" s="22" t="str">
        <f>VLOOKUP($B79,Данные!A:AB,10,FALSE)</f>
        <v>225x320x140</v>
      </c>
      <c r="N79" s="22" t="str">
        <f>VLOOKUP($B79,Данные!A:AB,11,FALSE)</f>
        <v>250x320x110</v>
      </c>
      <c r="O79" s="22">
        <f>VLOOKUP($B79,Данные!A:AB,12,FALSE)</f>
        <v>2500</v>
      </c>
      <c r="P79" s="22">
        <f>VLOOKUP($B79,Данные!A:AB,13,FALSE)</f>
        <v>2700</v>
      </c>
      <c r="Q79" s="22">
        <f>VLOOKUP($B79,Данные!$A$2:$W$1215,9,FALSE)</f>
        <v>36</v>
      </c>
      <c r="R79" s="19">
        <f>VLOOKUP($B79,Данные!$A$2:$W$1215,2,FALSE)</f>
        <v>81</v>
      </c>
      <c r="S79" s="20">
        <f>VLOOKUP($B79,Данные!$A$2:$W$1215,3,FALSE)</f>
        <v>13365</v>
      </c>
      <c r="T79" s="107">
        <f t="shared" si="0"/>
        <v>165</v>
      </c>
      <c r="U79" s="35" t="str">
        <f>VLOOKUP($B79,Данные!$A$2:$W$1215,17,FALSE)</f>
        <v>5000К 4000К* 3000К*</v>
      </c>
      <c r="V79" s="35">
        <f>VLOOKUP($B79,Данные!$A$2:$W$1215,7,FALSE)</f>
        <v>67</v>
      </c>
      <c r="W79" s="103" t="str">
        <f>VLOOKUP($B79,Данные!$A$2:$W$1215,18,FALSE)</f>
        <v>5 лет</v>
      </c>
      <c r="X79" s="457"/>
      <c r="Y79" s="564"/>
    </row>
    <row r="80" spans="1:25" ht="90" customHeight="1">
      <c r="A80" s="530"/>
      <c r="B80" s="12" t="s">
        <v>103</v>
      </c>
      <c r="C80" s="171">
        <f>VLOOKUP(B80,Данные!A:AB,28,FALSE)</f>
        <v>2026</v>
      </c>
      <c r="D80" s="533"/>
      <c r="E80" s="536"/>
      <c r="F80" s="76" t="str">
        <f>VLOOKUP($B80,Данные!$A$2:$W$1215,6,FALSE)</f>
        <v>К (концентрированная), 12°</v>
      </c>
      <c r="G80" s="76" t="str">
        <f>VLOOKUP($B80,Данные!$A$2:$W$1215,8,FALSE)</f>
        <v>Samsung LH351</v>
      </c>
      <c r="H80" s="76" t="str">
        <f>VLOOKUP($B80,Данные!$A$2:$W$1215,14,FALSE)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80" s="76" t="str">
        <f>VLOOKUP($B80,Данные!$A$2:$W$1215,4,FALSE)</f>
        <v>176-264В AС</v>
      </c>
      <c r="J80" s="76">
        <f>VLOOKUP($B80,Данные!$A$2:$W$1215,5,FALSE)</f>
        <v>0.95</v>
      </c>
      <c r="K80" s="76" t="str">
        <f>VLOOKUP($B80,Данные!$A$2:$W$1215,15,FALSE)</f>
        <v xml:space="preserve"> -60°...+50° С</v>
      </c>
      <c r="L80" s="307" t="str">
        <f>VLOOKUP($B80,Данные!$A$2:$W$1215,16,FALSE)</f>
        <v>100 000 ч</v>
      </c>
      <c r="M80" s="307" t="str">
        <f>VLOOKUP($B80,Данные!A:AB,10,FALSE)</f>
        <v>375х320х140</v>
      </c>
      <c r="N80" s="307" t="str">
        <f>VLOOKUP($B80,Данные!A:AB,11,FALSE)</f>
        <v>400x350x140</v>
      </c>
      <c r="O80" s="307">
        <f>VLOOKUP($B80,Данные!A:AB,12,FALSE)</f>
        <v>3950</v>
      </c>
      <c r="P80" s="307">
        <f>VLOOKUP($B80,Данные!A:AB,13,FALSE)</f>
        <v>4350</v>
      </c>
      <c r="Q80" s="30">
        <f>VLOOKUP($B80,Данные!$A$2:$W$1215,9,FALSE)</f>
        <v>72</v>
      </c>
      <c r="R80" s="27">
        <f>VLOOKUP($B80,Данные!$A$2:$W$1215,2,FALSE)</f>
        <v>159</v>
      </c>
      <c r="S80" s="28">
        <f>VLOOKUP($B80,Данные!$A$2:$W$1215,3,FALSE)</f>
        <v>26235</v>
      </c>
      <c r="T80" s="198">
        <f t="shared" si="0"/>
        <v>165</v>
      </c>
      <c r="U80" s="34" t="str">
        <f>VLOOKUP($B80,Данные!$A$2:$W$1215,17,FALSE)</f>
        <v>5000К 4000К* 3000К*</v>
      </c>
      <c r="V80" s="34">
        <f>VLOOKUP($B80,Данные!$A$2:$W$1215,7,FALSE)</f>
        <v>67</v>
      </c>
      <c r="W80" s="104" t="str">
        <f>VLOOKUP($B80,Данные!$A$2:$W$1215,18,FALSE)</f>
        <v>5 лет</v>
      </c>
      <c r="X80" s="457"/>
      <c r="Y80" s="564"/>
    </row>
    <row r="81" spans="1:25" ht="90" customHeight="1" thickBot="1">
      <c r="A81" s="531"/>
      <c r="B81" s="13" t="s">
        <v>104</v>
      </c>
      <c r="C81" s="171">
        <f>VLOOKUP(B81,Данные!A:AB,28,FALSE)</f>
        <v>2027</v>
      </c>
      <c r="D81" s="533"/>
      <c r="E81" s="537"/>
      <c r="F81" s="74" t="str">
        <f>VLOOKUP($B81,Данные!$A$2:$W$1215,6,FALSE)</f>
        <v>К (концентрированная), 12°</v>
      </c>
      <c r="G81" s="74" t="str">
        <f>VLOOKUP($B81,Данные!$A$2:$W$1215,8,FALSE)</f>
        <v>Samsung LH351</v>
      </c>
      <c r="H81" s="74" t="str">
        <f>VLOOKUP($B81,Данные!$A$2:$W$1215,14,FALSE)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81" s="74" t="str">
        <f>VLOOKUP($B81,Данные!$A$2:$W$1215,4,FALSE)</f>
        <v>176-264В AС</v>
      </c>
      <c r="J81" s="74">
        <f>VLOOKUP($B81,Данные!$A$2:$W$1215,5,FALSE)</f>
        <v>0.95</v>
      </c>
      <c r="K81" s="74" t="str">
        <f>VLOOKUP($B81,Данные!$A$2:$W$1215,15,FALSE)</f>
        <v xml:space="preserve"> -60°...+50° С</v>
      </c>
      <c r="L81" s="308" t="str">
        <f>VLOOKUP($B81,Данные!$A$2:$W$1215,16,FALSE)</f>
        <v>100 000 ч</v>
      </c>
      <c r="M81" s="308" t="str">
        <f>VLOOKUP($B81,Данные!A:AB,10,FALSE)</f>
        <v>550х320х140</v>
      </c>
      <c r="N81" s="308" t="str">
        <f>VLOOKUP($B81,Данные!A:AB,11,FALSE)</f>
        <v>560x320x140</v>
      </c>
      <c r="O81" s="308">
        <f>VLOOKUP($B81,Данные!A:AB,12,FALSE)</f>
        <v>5450</v>
      </c>
      <c r="P81" s="308">
        <f>VLOOKUP($B81,Данные!A:AB,13,FALSE)</f>
        <v>5800</v>
      </c>
      <c r="Q81" s="26">
        <f>VLOOKUP($B81,Данные!$A$2:$W$1215,9,FALSE)</f>
        <v>108</v>
      </c>
      <c r="R81" s="23">
        <f>VLOOKUP($B81,Данные!$A$2:$W$1215,2,FALSE)</f>
        <v>237</v>
      </c>
      <c r="S81" s="24">
        <f>VLOOKUP($B81,Данные!$A$2:$W$1215,3,FALSE)</f>
        <v>39105</v>
      </c>
      <c r="T81" s="108">
        <f t="shared" si="0"/>
        <v>165</v>
      </c>
      <c r="U81" s="36" t="str">
        <f>VLOOKUP($B81,Данные!$A$2:$W$1215,17,FALSE)</f>
        <v>5000К 4000К* 3000К*</v>
      </c>
      <c r="V81" s="36">
        <f>VLOOKUP($B81,Данные!$A$2:$W$1215,7,FALSE)</f>
        <v>67</v>
      </c>
      <c r="W81" s="105" t="str">
        <f>VLOOKUP($B81,Данные!$A$2:$W$1215,18,FALSE)</f>
        <v>5 лет</v>
      </c>
      <c r="X81" s="435"/>
      <c r="Y81" s="566"/>
    </row>
    <row r="82" spans="1:25" ht="90" customHeight="1">
      <c r="A82" s="529"/>
      <c r="B82" s="11" t="s">
        <v>138</v>
      </c>
      <c r="C82" s="169">
        <f>VLOOKUP(B82,Данные!A:AB,28,FALSE)</f>
        <v>2061</v>
      </c>
      <c r="D82" s="532" t="s">
        <v>24</v>
      </c>
      <c r="E82" s="535" t="str">
        <f>CONCATENATE(CONCATENATE($F$4,": ",$F82,CHAR(10),$G$4,": ",$G82,CHAR(10),$H$4,": ",$H82,CHAR(10),$I$4,": ",$I82,CHAR(10),$J$4,": ",$J82,CHAR(10),$K$4,": ",$K82,CHAR(10),$L$4,": ",$L82,CHAR(10)),"*Цветовая темп.: 5000К")</f>
        <v>КСС: К (концентрированная), 12°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</v>
      </c>
      <c r="F82" s="73" t="str">
        <f>VLOOKUP($B82,Данные!$A$2:$W$1215,6,FALSE)</f>
        <v>К (концентрированная), 12°</v>
      </c>
      <c r="G82" s="73" t="str">
        <f>VLOOKUP($B82,Данные!$A$2:$W$1215,8,FALSE)</f>
        <v>Samsung LH351</v>
      </c>
      <c r="H82" s="73" t="str">
        <f>VLOOKUP($B82,Данные!$A$2:$W$1215,14,FALSE)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82" s="73" t="str">
        <f>VLOOKUP($B82,Данные!$A$2:$W$1215,4,FALSE)</f>
        <v>176-264В AС</v>
      </c>
      <c r="J82" s="73">
        <f>VLOOKUP($B82,Данные!$A$2:$W$1215,5,FALSE)</f>
        <v>0.95</v>
      </c>
      <c r="K82" s="73" t="str">
        <f>VLOOKUP($B82,Данные!$A$2:$W$1215,15,FALSE)</f>
        <v xml:space="preserve"> -60°...+50° С</v>
      </c>
      <c r="L82" s="22" t="str">
        <f>VLOOKUP($B82,Данные!$A$2:$W$1215,16,FALSE)</f>
        <v>100 000 ч</v>
      </c>
      <c r="M82" s="22" t="str">
        <f>VLOOKUP($B82,Данные!A:AB,10,FALSE)</f>
        <v>225х320х125</v>
      </c>
      <c r="N82" s="22" t="str">
        <f>VLOOKUP($B82,Данные!A:AB,11,FALSE)</f>
        <v>250x320x140</v>
      </c>
      <c r="O82" s="22">
        <f>VLOOKUP($B82,Данные!A:AB,12,FALSE)</f>
        <v>2300</v>
      </c>
      <c r="P82" s="22">
        <f>VLOOKUP($B82,Данные!A:AB,13,FALSE)</f>
        <v>2500</v>
      </c>
      <c r="Q82" s="22">
        <f>VLOOKUP($B82,Данные!$A$2:$W$1215,9,FALSE)</f>
        <v>36</v>
      </c>
      <c r="R82" s="19">
        <f>VLOOKUP($B82,Данные!$A$2:$W$1215,2,FALSE)</f>
        <v>81</v>
      </c>
      <c r="S82" s="20">
        <f>VLOOKUP($B82,Данные!$A$2:$W$1215,3,FALSE)</f>
        <v>13365</v>
      </c>
      <c r="T82" s="107">
        <f>S82/R82</f>
        <v>165</v>
      </c>
      <c r="U82" s="35" t="str">
        <f>VLOOKUP($B82,Данные!$A$2:$W$1215,17,FALSE)</f>
        <v>5000К 4000К* 3000К*</v>
      </c>
      <c r="V82" s="35">
        <f>VLOOKUP($B82,Данные!$A$2:$W$1215,7,FALSE)</f>
        <v>67</v>
      </c>
      <c r="W82" s="103" t="str">
        <f>VLOOKUP($B82,Данные!$A$2:$W$1215,18,FALSE)</f>
        <v>5 лет</v>
      </c>
      <c r="X82" s="458"/>
      <c r="Y82" s="562"/>
    </row>
    <row r="83" spans="1:25" ht="90" customHeight="1">
      <c r="A83" s="530"/>
      <c r="B83" s="12" t="s">
        <v>139</v>
      </c>
      <c r="C83" s="171">
        <f>VLOOKUP(B83,Данные!A:AB,28,FALSE)</f>
        <v>2062</v>
      </c>
      <c r="D83" s="533"/>
      <c r="E83" s="536"/>
      <c r="F83" s="76" t="str">
        <f>VLOOKUP($B83,Данные!$A$2:$W$1215,6,FALSE)</f>
        <v>К (концентрированная), 12°</v>
      </c>
      <c r="G83" s="76" t="str">
        <f>VLOOKUP($B83,Данные!$A$2:$W$1215,8,FALSE)</f>
        <v>Samsung LH351</v>
      </c>
      <c r="H83" s="76" t="str">
        <f>VLOOKUP($B83,Данные!$A$2:$W$1215,14,FALSE)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83" s="76" t="str">
        <f>VLOOKUP($B83,Данные!$A$2:$W$1215,4,FALSE)</f>
        <v>176-264В AС</v>
      </c>
      <c r="J83" s="76">
        <f>VLOOKUP($B83,Данные!$A$2:$W$1215,5,FALSE)</f>
        <v>0.95</v>
      </c>
      <c r="K83" s="76" t="str">
        <f>VLOOKUP($B83,Данные!$A$2:$W$1215,15,FALSE)</f>
        <v xml:space="preserve"> -60°...+50° С</v>
      </c>
      <c r="L83" s="307" t="str">
        <f>VLOOKUP($B83,Данные!$A$2:$W$1215,16,FALSE)</f>
        <v>100 000 ч</v>
      </c>
      <c r="M83" s="307" t="str">
        <f>VLOOKUP($B83,Данные!A:AB,10,FALSE)</f>
        <v>375х320х125</v>
      </c>
      <c r="N83" s="307" t="str">
        <f>VLOOKUP($B83,Данные!A:AB,11,FALSE)</f>
        <v>400x350x140</v>
      </c>
      <c r="O83" s="307">
        <f>VLOOKUP($B83,Данные!A:AB,12,FALSE)</f>
        <v>3800</v>
      </c>
      <c r="P83" s="307">
        <f>VLOOKUP($B83,Данные!A:AB,13,FALSE)</f>
        <v>4050</v>
      </c>
      <c r="Q83" s="30">
        <f>VLOOKUP($B83,Данные!$A$2:$W$1215,9,FALSE)</f>
        <v>72</v>
      </c>
      <c r="R83" s="27">
        <f>VLOOKUP($B83,Данные!$A$2:$W$1215,2,FALSE)</f>
        <v>159</v>
      </c>
      <c r="S83" s="28">
        <f>VLOOKUP($B83,Данные!$A$2:$W$1215,3,FALSE)</f>
        <v>26235</v>
      </c>
      <c r="T83" s="198">
        <f>S83/R83</f>
        <v>165</v>
      </c>
      <c r="U83" s="34" t="str">
        <f>VLOOKUP($B83,Данные!$A$2:$W$1215,17,FALSE)</f>
        <v>5000К 4000К* 3000К*</v>
      </c>
      <c r="V83" s="34">
        <f>VLOOKUP($B83,Данные!$A$2:$W$1215,7,FALSE)</f>
        <v>67</v>
      </c>
      <c r="W83" s="104" t="str">
        <f>VLOOKUP($B83,Данные!$A$2:$W$1215,18,FALSE)</f>
        <v>5 лет</v>
      </c>
      <c r="X83" s="457"/>
      <c r="Y83" s="564"/>
    </row>
    <row r="84" spans="1:25" ht="90" customHeight="1" thickBot="1">
      <c r="A84" s="531"/>
      <c r="B84" s="13" t="s">
        <v>140</v>
      </c>
      <c r="C84" s="170">
        <f>VLOOKUP(B84,Данные!A:AB,28,FALSE)</f>
        <v>2063</v>
      </c>
      <c r="D84" s="534"/>
      <c r="E84" s="537"/>
      <c r="F84" s="74" t="str">
        <f>VLOOKUP($B84,Данные!$A$2:$W$1215,6,FALSE)</f>
        <v>К (концентрированная), 12°</v>
      </c>
      <c r="G84" s="74" t="str">
        <f>VLOOKUP($B84,Данные!$A$2:$W$1215,8,FALSE)</f>
        <v>Samsung LH351</v>
      </c>
      <c r="H84" s="74" t="str">
        <f>VLOOKUP($B84,Данные!$A$2:$W$1215,14,FALSE)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84" s="74" t="str">
        <f>VLOOKUP($B84,Данные!$A$2:$W$1215,4,FALSE)</f>
        <v>176-264В AС</v>
      </c>
      <c r="J84" s="74">
        <f>VLOOKUP($B84,Данные!$A$2:$W$1215,5,FALSE)</f>
        <v>0.95</v>
      </c>
      <c r="K84" s="74" t="str">
        <f>VLOOKUP($B84,Данные!$A$2:$W$1215,15,FALSE)</f>
        <v xml:space="preserve"> -60°...+50° С</v>
      </c>
      <c r="L84" s="308" t="str">
        <f>VLOOKUP($B84,Данные!$A$2:$W$1215,16,FALSE)</f>
        <v>100 000 ч</v>
      </c>
      <c r="M84" s="308" t="str">
        <f>VLOOKUP($B84,Данные!A:AB,10,FALSE)</f>
        <v>550х320х125</v>
      </c>
      <c r="N84" s="308" t="str">
        <f>VLOOKUP($B84,Данные!A:AB,11,FALSE)</f>
        <v>560x320x140</v>
      </c>
      <c r="O84" s="308">
        <f>VLOOKUP($B84,Данные!A:AB,12,FALSE)</f>
        <v>5650</v>
      </c>
      <c r="P84" s="308">
        <f>VLOOKUP($B84,Данные!A:AB,13,FALSE)</f>
        <v>6050</v>
      </c>
      <c r="Q84" s="26">
        <f>VLOOKUP($B84,Данные!$A$2:$W$1215,9,FALSE)</f>
        <v>108</v>
      </c>
      <c r="R84" s="23">
        <f>VLOOKUP($B84,Данные!$A$2:$W$1215,2,FALSE)</f>
        <v>237</v>
      </c>
      <c r="S84" s="24">
        <f>VLOOKUP($B84,Данные!$A$2:$W$1215,3,FALSE)</f>
        <v>39105</v>
      </c>
      <c r="T84" s="108">
        <f>S84/R84</f>
        <v>165</v>
      </c>
      <c r="U84" s="36" t="str">
        <f>VLOOKUP($B84,Данные!$A$2:$W$1215,17,FALSE)</f>
        <v>5000К 4000К* 3000К*</v>
      </c>
      <c r="V84" s="36">
        <f>VLOOKUP($B84,Данные!$A$2:$W$1215,7,FALSE)</f>
        <v>67</v>
      </c>
      <c r="W84" s="105" t="str">
        <f>VLOOKUP($B84,Данные!$A$2:$W$1215,18,FALSE)</f>
        <v>5 лет</v>
      </c>
      <c r="X84" s="435"/>
      <c r="Y84" s="566"/>
    </row>
    <row r="85" spans="1:25" ht="90" customHeight="1">
      <c r="A85" s="529"/>
      <c r="B85" s="11" t="s">
        <v>105</v>
      </c>
      <c r="C85" s="169">
        <f>VLOOKUP(B85,Данные!A:AB,28,FALSE)</f>
        <v>2028</v>
      </c>
      <c r="D85" s="532" t="s">
        <v>24</v>
      </c>
      <c r="E85" s="535" t="str">
        <f>CONCATENATE(CONCATENATE($F$4,": ",$F85,CHAR(10),$G$4,": ",$G85,CHAR(10),$H$4,": ",$H85,CHAR(10),$I$4,": ",$I85,CHAR(10),$J$4,": ",$J85,CHAR(10),$K$4,": ",$K85,CHAR(10),$L$4,": ",$L85,CHAR(10)),"*Цветовая темп.: 5000К")</f>
        <v>КСС: К (концентрированная), 27°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</v>
      </c>
      <c r="F85" s="73" t="str">
        <f>VLOOKUP($B85,Данные!$A$2:$W$1215,6,FALSE)</f>
        <v>К (концентрированная), 27°</v>
      </c>
      <c r="G85" s="73" t="str">
        <f>VLOOKUP($B85,Данные!$A$2:$W$1215,8,FALSE)</f>
        <v>Samsung LH351</v>
      </c>
      <c r="H85" s="73" t="str">
        <f>VLOOKUP($B85,Данные!$A$2:$W$1215,14,FALSE)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85" s="73" t="str">
        <f>VLOOKUP($B85,Данные!$A$2:$W$1215,4,FALSE)</f>
        <v>176-264В AС</v>
      </c>
      <c r="J85" s="73">
        <f>VLOOKUP($B85,Данные!$A$2:$W$1215,5,FALSE)</f>
        <v>0.95</v>
      </c>
      <c r="K85" s="73" t="str">
        <f>VLOOKUP($B85,Данные!$A$2:$W$1215,15,FALSE)</f>
        <v xml:space="preserve"> -60°...+50° С</v>
      </c>
      <c r="L85" s="22" t="str">
        <f>VLOOKUP($B85,Данные!$A$2:$W$1215,16,FALSE)</f>
        <v>100 000 ч</v>
      </c>
      <c r="M85" s="22" t="str">
        <f>VLOOKUP($B85,Данные!A:AB,10,FALSE)</f>
        <v>225x320x140</v>
      </c>
      <c r="N85" s="22" t="str">
        <f>VLOOKUP($B85,Данные!A:AB,11,FALSE)</f>
        <v>250x320x110</v>
      </c>
      <c r="O85" s="22">
        <f>VLOOKUP($B85,Данные!A:AB,12,FALSE)</f>
        <v>2500</v>
      </c>
      <c r="P85" s="22">
        <f>VLOOKUP($B85,Данные!A:AB,13,FALSE)</f>
        <v>2700</v>
      </c>
      <c r="Q85" s="22">
        <f>VLOOKUP($B85,Данные!$A$2:$W$1215,9,FALSE)</f>
        <v>36</v>
      </c>
      <c r="R85" s="19">
        <f>VLOOKUP($B85,Данные!$A$2:$W$1215,2,FALSE)</f>
        <v>81</v>
      </c>
      <c r="S85" s="20">
        <f>VLOOKUP($B85,Данные!$A$2:$W$1215,3,FALSE)</f>
        <v>13365</v>
      </c>
      <c r="T85" s="107">
        <f t="shared" si="0"/>
        <v>165</v>
      </c>
      <c r="U85" s="35" t="str">
        <f>VLOOKUP($B85,Данные!$A$2:$W$1215,17,FALSE)</f>
        <v>5000К 4000К* 3000К*</v>
      </c>
      <c r="V85" s="35">
        <f>VLOOKUP($B85,Данные!$A$2:$W$1215,7,FALSE)</f>
        <v>67</v>
      </c>
      <c r="W85" s="103" t="str">
        <f>VLOOKUP($B85,Данные!$A$2:$W$1215,18,FALSE)</f>
        <v>5 лет</v>
      </c>
      <c r="X85" s="458"/>
      <c r="Y85" s="459">
        <f>VLOOKUP($B85,Данные!$A$2:$X$1215,24,FALSE)</f>
        <v>8820</v>
      </c>
    </row>
    <row r="86" spans="1:25" ht="90" customHeight="1">
      <c r="A86" s="530"/>
      <c r="B86" s="12" t="s">
        <v>106</v>
      </c>
      <c r="C86" s="171">
        <f>VLOOKUP(B86,Данные!A:AB,28,FALSE)</f>
        <v>2029</v>
      </c>
      <c r="D86" s="533"/>
      <c r="E86" s="536"/>
      <c r="F86" s="76" t="str">
        <f>VLOOKUP($B86,Данные!$A$2:$W$1215,6,FALSE)</f>
        <v>К (концентрированная), 27°</v>
      </c>
      <c r="G86" s="76" t="str">
        <f>VLOOKUP($B86,Данные!$A$2:$W$1215,8,FALSE)</f>
        <v>Samsung LH351</v>
      </c>
      <c r="H86" s="76" t="str">
        <f>VLOOKUP($B86,Данные!$A$2:$W$1215,14,FALSE)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86" s="76" t="str">
        <f>VLOOKUP($B86,Данные!$A$2:$W$1215,4,FALSE)</f>
        <v>176-264В AС</v>
      </c>
      <c r="J86" s="76">
        <f>VLOOKUP($B86,Данные!$A$2:$W$1215,5,FALSE)</f>
        <v>0.95</v>
      </c>
      <c r="K86" s="76" t="str">
        <f>VLOOKUP($B86,Данные!$A$2:$W$1215,15,FALSE)</f>
        <v xml:space="preserve"> -60°...+50° С</v>
      </c>
      <c r="L86" s="307" t="str">
        <f>VLOOKUP($B86,Данные!$A$2:$W$1215,16,FALSE)</f>
        <v>100 000 ч</v>
      </c>
      <c r="M86" s="307" t="str">
        <f>VLOOKUP($B86,Данные!A:AB,10,FALSE)</f>
        <v>375х320х140</v>
      </c>
      <c r="N86" s="307" t="str">
        <f>VLOOKUP($B86,Данные!A:AB,11,FALSE)</f>
        <v>400x350x140</v>
      </c>
      <c r="O86" s="307">
        <f>VLOOKUP($B86,Данные!A:AB,12,FALSE)</f>
        <v>3950</v>
      </c>
      <c r="P86" s="307">
        <f>VLOOKUP($B86,Данные!A:AB,13,FALSE)</f>
        <v>4350</v>
      </c>
      <c r="Q86" s="30">
        <f>VLOOKUP($B86,Данные!$A$2:$W$1215,9,FALSE)</f>
        <v>72</v>
      </c>
      <c r="R86" s="27">
        <f>VLOOKUP($B86,Данные!$A$2:$W$1215,2,FALSE)</f>
        <v>159</v>
      </c>
      <c r="S86" s="28">
        <f>VLOOKUP($B86,Данные!$A$2:$W$1215,3,FALSE)</f>
        <v>26235</v>
      </c>
      <c r="T86" s="198">
        <f t="shared" si="0"/>
        <v>165</v>
      </c>
      <c r="U86" s="34" t="str">
        <f>VLOOKUP($B86,Данные!$A$2:$W$1215,17,FALSE)</f>
        <v>5000К 4000К* 3000К*</v>
      </c>
      <c r="V86" s="34">
        <f>VLOOKUP($B86,Данные!$A$2:$W$1215,7,FALSE)</f>
        <v>67</v>
      </c>
      <c r="W86" s="104" t="str">
        <f>VLOOKUP($B86,Данные!$A$2:$W$1215,18,FALSE)</f>
        <v>5 лет</v>
      </c>
      <c r="X86" s="457"/>
      <c r="Y86" s="459">
        <f>VLOOKUP($B86,Данные!$A$2:$X$1215,24,FALSE)</f>
        <v>14155</v>
      </c>
    </row>
    <row r="87" spans="1:25" ht="90" customHeight="1" thickBot="1">
      <c r="A87" s="531"/>
      <c r="B87" s="13" t="s">
        <v>107</v>
      </c>
      <c r="C87" s="171">
        <f>VLOOKUP(B87,Данные!A:AB,28,FALSE)</f>
        <v>2030</v>
      </c>
      <c r="D87" s="533"/>
      <c r="E87" s="537"/>
      <c r="F87" s="74" t="str">
        <f>VLOOKUP($B87,Данные!$A$2:$W$1215,6,FALSE)</f>
        <v>К (концентрированная), 27°</v>
      </c>
      <c r="G87" s="74" t="str">
        <f>VLOOKUP($B87,Данные!$A$2:$W$1215,8,FALSE)</f>
        <v>Samsung LH351</v>
      </c>
      <c r="H87" s="74" t="str">
        <f>VLOOKUP($B87,Данные!$A$2:$W$1215,14,FALSE)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87" s="74" t="str">
        <f>VLOOKUP($B87,Данные!$A$2:$W$1215,4,FALSE)</f>
        <v>176-264В AС</v>
      </c>
      <c r="J87" s="74">
        <f>VLOOKUP($B87,Данные!$A$2:$W$1215,5,FALSE)</f>
        <v>0.95</v>
      </c>
      <c r="K87" s="74" t="str">
        <f>VLOOKUP($B87,Данные!$A$2:$W$1215,15,FALSE)</f>
        <v xml:space="preserve"> -60°...+50° С</v>
      </c>
      <c r="L87" s="308" t="str">
        <f>VLOOKUP($B87,Данные!$A$2:$W$1215,16,FALSE)</f>
        <v>100 000 ч</v>
      </c>
      <c r="M87" s="308" t="str">
        <f>VLOOKUP($B87,Данные!A:AB,10,FALSE)</f>
        <v>550х320х140</v>
      </c>
      <c r="N87" s="308" t="str">
        <f>VLOOKUP($B87,Данные!A:AB,11,FALSE)</f>
        <v>560x320x140</v>
      </c>
      <c r="O87" s="308">
        <f>VLOOKUP($B87,Данные!A:AB,12,FALSE)</f>
        <v>5450</v>
      </c>
      <c r="P87" s="308">
        <f>VLOOKUP($B87,Данные!A:AB,13,FALSE)</f>
        <v>5800</v>
      </c>
      <c r="Q87" s="26">
        <f>VLOOKUP($B87,Данные!$A$2:$W$1215,9,FALSE)</f>
        <v>108</v>
      </c>
      <c r="R87" s="23">
        <f>VLOOKUP($B87,Данные!$A$2:$W$1215,2,FALSE)</f>
        <v>237</v>
      </c>
      <c r="S87" s="24">
        <f>VLOOKUP($B87,Данные!$A$2:$W$1215,3,FALSE)</f>
        <v>39105</v>
      </c>
      <c r="T87" s="108">
        <f t="shared" si="0"/>
        <v>165</v>
      </c>
      <c r="U87" s="36" t="str">
        <f>VLOOKUP($B87,Данные!$A$2:$W$1215,17,FALSE)</f>
        <v>5000К 4000К* 3000К*</v>
      </c>
      <c r="V87" s="36">
        <f>VLOOKUP($B87,Данные!$A$2:$W$1215,7,FALSE)</f>
        <v>67</v>
      </c>
      <c r="W87" s="105" t="str">
        <f>VLOOKUP($B87,Данные!$A$2:$W$1215,18,FALSE)</f>
        <v>5 лет</v>
      </c>
      <c r="X87" s="435"/>
      <c r="Y87" s="455">
        <f>VLOOKUP($B87,Данные!$A$2:$X$1215,24,FALSE)</f>
        <v>21470</v>
      </c>
    </row>
    <row r="88" spans="1:25" ht="90" customHeight="1">
      <c r="A88" s="529"/>
      <c r="B88" s="11" t="s">
        <v>141</v>
      </c>
      <c r="C88" s="169">
        <f>VLOOKUP(B88,Данные!A:AB,28,FALSE)</f>
        <v>2064</v>
      </c>
      <c r="D88" s="532" t="s">
        <v>24</v>
      </c>
      <c r="E88" s="535" t="str">
        <f>CONCATENATE(CONCATENATE($F$4,": ",$F88,CHAR(10),$G$4,": ",$G88,CHAR(10),$H$4,": ",$H88,CHAR(10),$I$4,": ",$I88,CHAR(10),$J$4,": ",$J88,CHAR(10),$K$4,": ",$K88,CHAR(10),$L$4,": ",$L88,CHAR(10)),"*Цветовая темп.: 5000К")</f>
        <v>КСС: К (концентрированная), 27°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</v>
      </c>
      <c r="F88" s="73" t="str">
        <f>VLOOKUP($B88,Данные!$A$2:$W$1215,6,FALSE)</f>
        <v>К (концентрированная), 27°</v>
      </c>
      <c r="G88" s="73" t="str">
        <f>VLOOKUP($B88,Данные!$A$2:$W$1215,8,FALSE)</f>
        <v>Samsung LH351</v>
      </c>
      <c r="H88" s="73" t="str">
        <f>VLOOKUP($B88,Данные!$A$2:$W$1215,14,FALSE)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88" s="73" t="str">
        <f>VLOOKUP($B88,Данные!$A$2:$W$1215,4,FALSE)</f>
        <v>176-264В AС</v>
      </c>
      <c r="J88" s="73">
        <f>VLOOKUP($B88,Данные!$A$2:$W$1215,5,FALSE)</f>
        <v>0.95</v>
      </c>
      <c r="K88" s="73" t="str">
        <f>VLOOKUP($B88,Данные!$A$2:$W$1215,15,FALSE)</f>
        <v xml:space="preserve"> -60°...+50° С</v>
      </c>
      <c r="L88" s="22" t="str">
        <f>VLOOKUP($B88,Данные!$A$2:$W$1215,16,FALSE)</f>
        <v>100 000 ч</v>
      </c>
      <c r="M88" s="22" t="str">
        <f>VLOOKUP($B88,Данные!A:AB,10,FALSE)</f>
        <v>225х320х125</v>
      </c>
      <c r="N88" s="22" t="str">
        <f>VLOOKUP($B88,Данные!A:AB,11,FALSE)</f>
        <v>250x320x140</v>
      </c>
      <c r="O88" s="22">
        <f>VLOOKUP($B88,Данные!A:AB,12,FALSE)</f>
        <v>2300</v>
      </c>
      <c r="P88" s="22">
        <f>VLOOKUP($B88,Данные!A:AB,13,FALSE)</f>
        <v>2500</v>
      </c>
      <c r="Q88" s="22">
        <f>VLOOKUP($B88,Данные!$A$2:$W$1215,9,FALSE)</f>
        <v>36</v>
      </c>
      <c r="R88" s="19">
        <f>VLOOKUP($B88,Данные!$A$2:$W$1215,2,FALSE)</f>
        <v>81</v>
      </c>
      <c r="S88" s="20">
        <f>VLOOKUP($B88,Данные!$A$2:$W$1215,3,FALSE)</f>
        <v>13365</v>
      </c>
      <c r="T88" s="107">
        <f>S88/R88</f>
        <v>165</v>
      </c>
      <c r="U88" s="35" t="str">
        <f>VLOOKUP($B88,Данные!$A$2:$W$1215,17,FALSE)</f>
        <v>5000К 4000К* 3000К*</v>
      </c>
      <c r="V88" s="35">
        <f>VLOOKUP($B88,Данные!$A$2:$W$1215,7,FALSE)</f>
        <v>67</v>
      </c>
      <c r="W88" s="103" t="str">
        <f>VLOOKUP($B88,Данные!$A$2:$W$1215,18,FALSE)</f>
        <v>5 лет</v>
      </c>
      <c r="X88" s="458"/>
      <c r="Y88" s="459">
        <f>VLOOKUP($B88,Данные!$A$2:$X$1215,24,FALSE)</f>
        <v>8820</v>
      </c>
    </row>
    <row r="89" spans="1:25" ht="90" customHeight="1">
      <c r="A89" s="530"/>
      <c r="B89" s="12" t="s">
        <v>142</v>
      </c>
      <c r="C89" s="171">
        <f>VLOOKUP(B89,Данные!A:AB,28,FALSE)</f>
        <v>2065</v>
      </c>
      <c r="D89" s="533"/>
      <c r="E89" s="536"/>
      <c r="F89" s="76" t="str">
        <f>VLOOKUP($B89,Данные!$A$2:$W$1215,6,FALSE)</f>
        <v>К (концентрированная), 27°</v>
      </c>
      <c r="G89" s="76" t="str">
        <f>VLOOKUP($B89,Данные!$A$2:$W$1215,8,FALSE)</f>
        <v>Samsung LH351</v>
      </c>
      <c r="H89" s="76" t="str">
        <f>VLOOKUP($B89,Данные!$A$2:$W$1215,14,FALSE)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89" s="76" t="str">
        <f>VLOOKUP($B89,Данные!$A$2:$W$1215,4,FALSE)</f>
        <v>176-264В AС</v>
      </c>
      <c r="J89" s="76">
        <f>VLOOKUP($B89,Данные!$A$2:$W$1215,5,FALSE)</f>
        <v>0.95</v>
      </c>
      <c r="K89" s="76" t="str">
        <f>VLOOKUP($B89,Данные!$A$2:$W$1215,15,FALSE)</f>
        <v xml:space="preserve"> -60°...+50° С</v>
      </c>
      <c r="L89" s="307" t="str">
        <f>VLOOKUP($B89,Данные!$A$2:$W$1215,16,FALSE)</f>
        <v>100 000 ч</v>
      </c>
      <c r="M89" s="307" t="str">
        <f>VLOOKUP($B89,Данные!A:AB,10,FALSE)</f>
        <v>375х320х125</v>
      </c>
      <c r="N89" s="307" t="str">
        <f>VLOOKUP($B89,Данные!A:AB,11,FALSE)</f>
        <v>400x350x140</v>
      </c>
      <c r="O89" s="307">
        <f>VLOOKUP($B89,Данные!A:AB,12,FALSE)</f>
        <v>3800</v>
      </c>
      <c r="P89" s="307">
        <f>VLOOKUP($B89,Данные!A:AB,13,FALSE)</f>
        <v>4050</v>
      </c>
      <c r="Q89" s="30">
        <f>VLOOKUP($B89,Данные!$A$2:$W$1215,9,FALSE)</f>
        <v>72</v>
      </c>
      <c r="R89" s="27">
        <f>VLOOKUP($B89,Данные!$A$2:$W$1215,2,FALSE)</f>
        <v>159</v>
      </c>
      <c r="S89" s="28">
        <f>VLOOKUP($B89,Данные!$A$2:$W$1215,3,FALSE)</f>
        <v>26235</v>
      </c>
      <c r="T89" s="198">
        <f>S89/R89</f>
        <v>165</v>
      </c>
      <c r="U89" s="34" t="str">
        <f>VLOOKUP($B89,Данные!$A$2:$W$1215,17,FALSE)</f>
        <v>5000К 4000К* 3000К*</v>
      </c>
      <c r="V89" s="34">
        <f>VLOOKUP($B89,Данные!$A$2:$W$1215,7,FALSE)</f>
        <v>67</v>
      </c>
      <c r="W89" s="104" t="str">
        <f>VLOOKUP($B89,Данные!$A$2:$W$1215,18,FALSE)</f>
        <v>5 лет</v>
      </c>
      <c r="X89" s="457"/>
      <c r="Y89" s="459">
        <f>VLOOKUP($B89,Данные!$A$2:$X$1215,24,FALSE)</f>
        <v>14155</v>
      </c>
    </row>
    <row r="90" spans="1:25" ht="90" customHeight="1" thickBot="1">
      <c r="A90" s="531"/>
      <c r="B90" s="13" t="s">
        <v>143</v>
      </c>
      <c r="C90" s="170">
        <f>VLOOKUP(B90,Данные!A:AB,28,FALSE)</f>
        <v>2066</v>
      </c>
      <c r="D90" s="534"/>
      <c r="E90" s="537"/>
      <c r="F90" s="74" t="str">
        <f>VLOOKUP($B90,Данные!$A$2:$W$1215,6,FALSE)</f>
        <v>К (концентрированная), 27°</v>
      </c>
      <c r="G90" s="74" t="str">
        <f>VLOOKUP($B90,Данные!$A$2:$W$1215,8,FALSE)</f>
        <v>Samsung LH351</v>
      </c>
      <c r="H90" s="74" t="str">
        <f>VLOOKUP($B90,Данные!$A$2:$W$1215,14,FALSE)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90" s="74" t="str">
        <f>VLOOKUP($B90,Данные!$A$2:$W$1215,4,FALSE)</f>
        <v>176-264В AС</v>
      </c>
      <c r="J90" s="74">
        <f>VLOOKUP($B90,Данные!$A$2:$W$1215,5,FALSE)</f>
        <v>0.95</v>
      </c>
      <c r="K90" s="74" t="str">
        <f>VLOOKUP($B90,Данные!$A$2:$W$1215,15,FALSE)</f>
        <v xml:space="preserve"> -60°...+50° С</v>
      </c>
      <c r="L90" s="308" t="str">
        <f>VLOOKUP($B90,Данные!$A$2:$W$1215,16,FALSE)</f>
        <v>100 000 ч</v>
      </c>
      <c r="M90" s="308" t="str">
        <f>VLOOKUP($B90,Данные!A:AB,10,FALSE)</f>
        <v>550х320х125</v>
      </c>
      <c r="N90" s="308" t="str">
        <f>VLOOKUP($B90,Данные!A:AB,11,FALSE)</f>
        <v>560x320x140</v>
      </c>
      <c r="O90" s="308">
        <f>VLOOKUP($B90,Данные!A:AB,12,FALSE)</f>
        <v>5650</v>
      </c>
      <c r="P90" s="308">
        <f>VLOOKUP($B90,Данные!A:AB,13,FALSE)</f>
        <v>6050</v>
      </c>
      <c r="Q90" s="26">
        <f>VLOOKUP($B90,Данные!$A$2:$W$1215,9,FALSE)</f>
        <v>108</v>
      </c>
      <c r="R90" s="23">
        <f>VLOOKUP($B90,Данные!$A$2:$W$1215,2,FALSE)</f>
        <v>237</v>
      </c>
      <c r="S90" s="24">
        <f>VLOOKUP($B90,Данные!$A$2:$W$1215,3,FALSE)</f>
        <v>39105</v>
      </c>
      <c r="T90" s="108">
        <f>S90/R90</f>
        <v>165</v>
      </c>
      <c r="U90" s="36" t="str">
        <f>VLOOKUP($B90,Данные!$A$2:$W$1215,17,FALSE)</f>
        <v>5000К 4000К* 3000К*</v>
      </c>
      <c r="V90" s="36">
        <f>VLOOKUP($B90,Данные!$A$2:$W$1215,7,FALSE)</f>
        <v>67</v>
      </c>
      <c r="W90" s="105" t="str">
        <f>VLOOKUP($B90,Данные!$A$2:$W$1215,18,FALSE)</f>
        <v>5 лет</v>
      </c>
      <c r="X90" s="435"/>
      <c r="Y90" s="455">
        <f>VLOOKUP($B90,Данные!$A$2:$X$1215,24,FALSE)</f>
        <v>21470</v>
      </c>
    </row>
    <row r="91" spans="1:25" ht="90" customHeight="1">
      <c r="A91" s="529"/>
      <c r="B91" s="11" t="s">
        <v>108</v>
      </c>
      <c r="C91" s="169">
        <f>VLOOKUP(B91,Данные!A:AB,28,FALSE)</f>
        <v>2031</v>
      </c>
      <c r="D91" s="575" t="s">
        <v>24</v>
      </c>
      <c r="E91" s="535" t="str">
        <f>CONCATENATE(CONCATENATE($F$4,": ",$F91,CHAR(10),$G$4,": ",$G91,CHAR(10),$H$4,": ",$H91,CHAR(10),$I$4,": ",$I91,CHAR(10),$J$4,": ",$J91,CHAR(10),$K$4,": ",$K91,CHAR(10),$L$4,": ",$L91,CHAR(10)),"*Цветовая темп.: 5000К")</f>
        <v>КСС: Г (глубокая), 58°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</v>
      </c>
      <c r="F91" s="73" t="str">
        <f>VLOOKUP($B91,Данные!$A$2:$W$1215,6,FALSE)</f>
        <v>Г (глубокая), 58°</v>
      </c>
      <c r="G91" s="73" t="str">
        <f>VLOOKUP($B91,Данные!$A$2:$W$1215,8,FALSE)</f>
        <v>Samsung LH351</v>
      </c>
      <c r="H91" s="73" t="str">
        <f>VLOOKUP($B91,Данные!$A$2:$W$1215,14,FALSE)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91" s="73" t="str">
        <f>VLOOKUP($B91,Данные!$A$2:$W$1215,4,FALSE)</f>
        <v>176-264В AС</v>
      </c>
      <c r="J91" s="73">
        <f>VLOOKUP($B91,Данные!$A$2:$W$1215,5,FALSE)</f>
        <v>0.95</v>
      </c>
      <c r="K91" s="73" t="str">
        <f>VLOOKUP($B91,Данные!$A$2:$W$1215,15,FALSE)</f>
        <v xml:space="preserve"> -60°...+50° С</v>
      </c>
      <c r="L91" s="22" t="str">
        <f>VLOOKUP($B91,Данные!$A$2:$W$1215,16,FALSE)</f>
        <v>100 000 ч</v>
      </c>
      <c r="M91" s="22" t="str">
        <f>VLOOKUP($B91,Данные!A:AB,10,FALSE)</f>
        <v>225x320x140</v>
      </c>
      <c r="N91" s="22" t="str">
        <f>VLOOKUP($B91,Данные!A:AB,11,FALSE)</f>
        <v>250x320x110</v>
      </c>
      <c r="O91" s="22">
        <f>VLOOKUP($B91,Данные!A:AB,12,FALSE)</f>
        <v>2500</v>
      </c>
      <c r="P91" s="22">
        <f>VLOOKUP($B91,Данные!A:AB,13,FALSE)</f>
        <v>2700</v>
      </c>
      <c r="Q91" s="22">
        <f>VLOOKUP($B91,Данные!$A$2:$W$1215,9,FALSE)</f>
        <v>36</v>
      </c>
      <c r="R91" s="19">
        <f>VLOOKUP($B91,Данные!$A$2:$W$1215,2,FALSE)</f>
        <v>81</v>
      </c>
      <c r="S91" s="20">
        <f>VLOOKUP($B91,Данные!$A$2:$W$1215,3,FALSE)</f>
        <v>13365</v>
      </c>
      <c r="T91" s="107">
        <f t="shared" si="0"/>
        <v>165</v>
      </c>
      <c r="U91" s="35" t="str">
        <f>VLOOKUP($B91,Данные!$A$2:$W$1215,17,FALSE)</f>
        <v>5000К 4000К* 3000К*</v>
      </c>
      <c r="V91" s="35">
        <f>VLOOKUP($B91,Данные!$A$2:$W$1215,7,FALSE)</f>
        <v>67</v>
      </c>
      <c r="W91" s="103" t="str">
        <f>VLOOKUP($B91,Данные!$A$2:$W$1215,18,FALSE)</f>
        <v>5 лет</v>
      </c>
      <c r="X91" s="458"/>
      <c r="Y91" s="459">
        <f>VLOOKUP($B91,Данные!$A$2:$X$1215,24,FALSE)</f>
        <v>8820</v>
      </c>
    </row>
    <row r="92" spans="1:25" ht="90" customHeight="1">
      <c r="A92" s="530"/>
      <c r="B92" s="12" t="s">
        <v>109</v>
      </c>
      <c r="C92" s="171">
        <f>VLOOKUP(B92,Данные!A:AB,28,FALSE)</f>
        <v>2032</v>
      </c>
      <c r="D92" s="576"/>
      <c r="E92" s="536"/>
      <c r="F92" s="76" t="str">
        <f>VLOOKUP($B92,Данные!$A$2:$W$1215,6,FALSE)</f>
        <v>Г (глубокая), 58°</v>
      </c>
      <c r="G92" s="76" t="str">
        <f>VLOOKUP($B92,Данные!$A$2:$W$1215,8,FALSE)</f>
        <v>Samsung LH351</v>
      </c>
      <c r="H92" s="76" t="str">
        <f>VLOOKUP($B92,Данные!$A$2:$W$1215,14,FALSE)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92" s="76" t="str">
        <f>VLOOKUP($B92,Данные!$A$2:$W$1215,4,FALSE)</f>
        <v>176-264В AС</v>
      </c>
      <c r="J92" s="76">
        <f>VLOOKUP($B92,Данные!$A$2:$W$1215,5,FALSE)</f>
        <v>0.95</v>
      </c>
      <c r="K92" s="76" t="str">
        <f>VLOOKUP($B92,Данные!$A$2:$W$1215,15,FALSE)</f>
        <v xml:space="preserve"> -60°...+50° С</v>
      </c>
      <c r="L92" s="307" t="str">
        <f>VLOOKUP($B92,Данные!$A$2:$W$1215,16,FALSE)</f>
        <v>100 000 ч</v>
      </c>
      <c r="M92" s="307" t="str">
        <f>VLOOKUP($B92,Данные!A:AB,10,FALSE)</f>
        <v>375х320х140</v>
      </c>
      <c r="N92" s="307" t="str">
        <f>VLOOKUP($B92,Данные!A:AB,11,FALSE)</f>
        <v>400x350x140</v>
      </c>
      <c r="O92" s="307">
        <f>VLOOKUP($B92,Данные!A:AB,12,FALSE)</f>
        <v>3950</v>
      </c>
      <c r="P92" s="307">
        <f>VLOOKUP($B92,Данные!A:AB,13,FALSE)</f>
        <v>4350</v>
      </c>
      <c r="Q92" s="30">
        <f>VLOOKUP($B92,Данные!$A$2:$W$1215,9,FALSE)</f>
        <v>72</v>
      </c>
      <c r="R92" s="27">
        <f>VLOOKUP($B92,Данные!$A$2:$W$1215,2,FALSE)</f>
        <v>159</v>
      </c>
      <c r="S92" s="28">
        <f>VLOOKUP($B92,Данные!$A$2:$W$1215,3,FALSE)</f>
        <v>26235</v>
      </c>
      <c r="T92" s="198">
        <f t="shared" si="0"/>
        <v>165</v>
      </c>
      <c r="U92" s="34" t="str">
        <f>VLOOKUP($B92,Данные!$A$2:$W$1215,17,FALSE)</f>
        <v>5000К 4000К* 3000К*</v>
      </c>
      <c r="V92" s="34">
        <f>VLOOKUP($B92,Данные!$A$2:$W$1215,7,FALSE)</f>
        <v>67</v>
      </c>
      <c r="W92" s="104" t="str">
        <f>VLOOKUP($B92,Данные!$A$2:$W$1215,18,FALSE)</f>
        <v>5 лет</v>
      </c>
      <c r="X92" s="457"/>
      <c r="Y92" s="459">
        <f>VLOOKUP($B92,Данные!$A$2:$X$1215,24,FALSE)</f>
        <v>14155</v>
      </c>
    </row>
    <row r="93" spans="1:25" ht="90" customHeight="1" thickBot="1">
      <c r="A93" s="531"/>
      <c r="B93" s="13" t="s">
        <v>110</v>
      </c>
      <c r="C93" s="170">
        <f>VLOOKUP(B93,Данные!A:AB,28,FALSE)</f>
        <v>2033</v>
      </c>
      <c r="D93" s="577"/>
      <c r="E93" s="537"/>
      <c r="F93" s="74" t="str">
        <f>VLOOKUP($B93,Данные!$A$2:$W$1215,6,FALSE)</f>
        <v>Г (глубокая), 58°</v>
      </c>
      <c r="G93" s="74" t="str">
        <f>VLOOKUP($B93,Данные!$A$2:$W$1215,8,FALSE)</f>
        <v>Samsung LH351</v>
      </c>
      <c r="H93" s="74" t="str">
        <f>VLOOKUP($B93,Данные!$A$2:$W$1215,14,FALSE)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93" s="74" t="str">
        <f>VLOOKUP($B93,Данные!$A$2:$W$1215,4,FALSE)</f>
        <v>176-264В AС</v>
      </c>
      <c r="J93" s="74">
        <f>VLOOKUP($B93,Данные!$A$2:$W$1215,5,FALSE)</f>
        <v>0.95</v>
      </c>
      <c r="K93" s="74" t="str">
        <f>VLOOKUP($B93,Данные!$A$2:$W$1215,15,FALSE)</f>
        <v xml:space="preserve"> -60°...+50° С</v>
      </c>
      <c r="L93" s="308" t="str">
        <f>VLOOKUP($B93,Данные!$A$2:$W$1215,16,FALSE)</f>
        <v>100 000 ч</v>
      </c>
      <c r="M93" s="308" t="str">
        <f>VLOOKUP($B93,Данные!A:AB,10,FALSE)</f>
        <v>550х320х140</v>
      </c>
      <c r="N93" s="308" t="str">
        <f>VLOOKUP($B93,Данные!A:AB,11,FALSE)</f>
        <v>560x320x140</v>
      </c>
      <c r="O93" s="308">
        <f>VLOOKUP($B93,Данные!A:AB,12,FALSE)</f>
        <v>5450</v>
      </c>
      <c r="P93" s="308">
        <f>VLOOKUP($B93,Данные!A:AB,13,FALSE)</f>
        <v>5800</v>
      </c>
      <c r="Q93" s="26">
        <f>VLOOKUP($B93,Данные!$A$2:$W$1215,9,FALSE)</f>
        <v>108</v>
      </c>
      <c r="R93" s="23">
        <f>VLOOKUP($B93,Данные!$A$2:$W$1215,2,FALSE)</f>
        <v>237</v>
      </c>
      <c r="S93" s="24">
        <f>VLOOKUP($B93,Данные!$A$2:$W$1215,3,FALSE)</f>
        <v>39105</v>
      </c>
      <c r="T93" s="108">
        <f t="shared" si="0"/>
        <v>165</v>
      </c>
      <c r="U93" s="36" t="str">
        <f>VLOOKUP($B93,Данные!$A$2:$W$1215,17,FALSE)</f>
        <v>5000К 4000К* 3000К*</v>
      </c>
      <c r="V93" s="36">
        <f>VLOOKUP($B93,Данные!$A$2:$W$1215,7,FALSE)</f>
        <v>67</v>
      </c>
      <c r="W93" s="105" t="str">
        <f>VLOOKUP($B93,Данные!$A$2:$W$1215,18,FALSE)</f>
        <v>5 лет</v>
      </c>
      <c r="X93" s="435"/>
      <c r="Y93" s="455">
        <f>VLOOKUP($B93,Данные!$A$2:$X$1215,24,FALSE)</f>
        <v>21470</v>
      </c>
    </row>
    <row r="94" spans="1:25" ht="90" customHeight="1">
      <c r="A94" s="529"/>
      <c r="B94" s="11" t="s">
        <v>144</v>
      </c>
      <c r="C94" s="169">
        <f>VLOOKUP(B94,Данные!A:AB,28,FALSE)</f>
        <v>2067</v>
      </c>
      <c r="D94" s="575" t="s">
        <v>24</v>
      </c>
      <c r="E94" s="535" t="str">
        <f>CONCATENATE(CONCATENATE($F$4,": ",$F94,CHAR(10),$G$4,": ",$G94,CHAR(10),$H$4,": ",$H94,CHAR(10),$I$4,": ",$I94,CHAR(10),$J$4,": ",$J94,CHAR(10),$K$4,": ",$K94,CHAR(10),$L$4,": ",$L94,CHAR(10)),"*Цветовая темп.: 5000К")</f>
        <v>КСС: Г (глубокая), 58°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</v>
      </c>
      <c r="F94" s="73" t="str">
        <f>VLOOKUP($B94,Данные!$A$2:$W$1215,6,FALSE)</f>
        <v>Г (глубокая), 58°</v>
      </c>
      <c r="G94" s="73" t="str">
        <f>VLOOKUP($B94,Данные!$A$2:$W$1215,8,FALSE)</f>
        <v>Samsung LH351</v>
      </c>
      <c r="H94" s="73" t="str">
        <f>VLOOKUP($B94,Данные!$A$2:$W$1215,14,FALSE)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94" s="73" t="str">
        <f>VLOOKUP($B94,Данные!$A$2:$W$1215,4,FALSE)</f>
        <v>176-264В AС</v>
      </c>
      <c r="J94" s="73">
        <f>VLOOKUP($B94,Данные!$A$2:$W$1215,5,FALSE)</f>
        <v>0.95</v>
      </c>
      <c r="K94" s="73" t="str">
        <f>VLOOKUP($B94,Данные!$A$2:$W$1215,15,FALSE)</f>
        <v xml:space="preserve"> -60°...+50° С</v>
      </c>
      <c r="L94" s="22" t="str">
        <f>VLOOKUP($B94,Данные!$A$2:$W$1215,16,FALSE)</f>
        <v>100 000 ч</v>
      </c>
      <c r="M94" s="22" t="str">
        <f>VLOOKUP($B94,Данные!A:AB,10,FALSE)</f>
        <v>225х320х125</v>
      </c>
      <c r="N94" s="22" t="str">
        <f>VLOOKUP($B94,Данные!A:AB,11,FALSE)</f>
        <v>250x320x140</v>
      </c>
      <c r="O94" s="22">
        <f>VLOOKUP($B94,Данные!A:AB,12,FALSE)</f>
        <v>2300</v>
      </c>
      <c r="P94" s="22">
        <f>VLOOKUP($B94,Данные!A:AB,13,FALSE)</f>
        <v>2500</v>
      </c>
      <c r="Q94" s="22">
        <f>VLOOKUP($B94,Данные!$A$2:$W$1215,9,FALSE)</f>
        <v>36</v>
      </c>
      <c r="R94" s="19">
        <f>VLOOKUP($B94,Данные!$A$2:$W$1215,2,FALSE)</f>
        <v>81</v>
      </c>
      <c r="S94" s="20">
        <f>VLOOKUP($B94,Данные!$A$2:$W$1215,3,FALSE)</f>
        <v>13365</v>
      </c>
      <c r="T94" s="107">
        <f>S94/R94</f>
        <v>165</v>
      </c>
      <c r="U94" s="35" t="str">
        <f>VLOOKUP($B94,Данные!$A$2:$W$1215,17,FALSE)</f>
        <v>5000К 4000К* 3000К*</v>
      </c>
      <c r="V94" s="35">
        <f>VLOOKUP($B94,Данные!$A$2:$W$1215,7,FALSE)</f>
        <v>67</v>
      </c>
      <c r="W94" s="103" t="str">
        <f>VLOOKUP($B94,Данные!$A$2:$W$1215,18,FALSE)</f>
        <v>5 лет</v>
      </c>
      <c r="X94" s="458"/>
      <c r="Y94" s="459">
        <f>VLOOKUP($B94,Данные!$A$2:$X$1215,24,FALSE)</f>
        <v>8820</v>
      </c>
    </row>
    <row r="95" spans="1:25" ht="90" customHeight="1">
      <c r="A95" s="530"/>
      <c r="B95" s="12" t="s">
        <v>145</v>
      </c>
      <c r="C95" s="171">
        <f>VLOOKUP(B95,Данные!A:AB,28,FALSE)</f>
        <v>2068</v>
      </c>
      <c r="D95" s="576"/>
      <c r="E95" s="536"/>
      <c r="F95" s="76" t="str">
        <f>VLOOKUP($B95,Данные!$A$2:$W$1215,6,FALSE)</f>
        <v>Г (глубокая), 58°</v>
      </c>
      <c r="G95" s="76" t="str">
        <f>VLOOKUP($B95,Данные!$A$2:$W$1215,8,FALSE)</f>
        <v>Samsung LH351</v>
      </c>
      <c r="H95" s="76" t="str">
        <f>VLOOKUP($B95,Данные!$A$2:$W$1215,14,FALSE)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95" s="76" t="str">
        <f>VLOOKUP($B95,Данные!$A$2:$W$1215,4,FALSE)</f>
        <v>176-264В AС</v>
      </c>
      <c r="J95" s="76">
        <f>VLOOKUP($B95,Данные!$A$2:$W$1215,5,FALSE)</f>
        <v>0.95</v>
      </c>
      <c r="K95" s="76" t="str">
        <f>VLOOKUP($B95,Данные!$A$2:$W$1215,15,FALSE)</f>
        <v xml:space="preserve"> -60°...+50° С</v>
      </c>
      <c r="L95" s="307" t="str">
        <f>VLOOKUP($B95,Данные!$A$2:$W$1215,16,FALSE)</f>
        <v>100 000 ч</v>
      </c>
      <c r="M95" s="307" t="str">
        <f>VLOOKUP($B95,Данные!A:AB,10,FALSE)</f>
        <v>375х320х125</v>
      </c>
      <c r="N95" s="307" t="str">
        <f>VLOOKUP($B95,Данные!A:AB,11,FALSE)</f>
        <v>400x350x140</v>
      </c>
      <c r="O95" s="307">
        <f>VLOOKUP($B95,Данные!A:AB,12,FALSE)</f>
        <v>3800</v>
      </c>
      <c r="P95" s="307">
        <f>VLOOKUP($B95,Данные!A:AB,13,FALSE)</f>
        <v>4050</v>
      </c>
      <c r="Q95" s="30">
        <f>VLOOKUP($B95,Данные!$A$2:$W$1215,9,FALSE)</f>
        <v>72</v>
      </c>
      <c r="R95" s="27">
        <f>VLOOKUP($B95,Данные!$A$2:$W$1215,2,FALSE)</f>
        <v>159</v>
      </c>
      <c r="S95" s="28">
        <f>VLOOKUP($B95,Данные!$A$2:$W$1215,3,FALSE)</f>
        <v>26235</v>
      </c>
      <c r="T95" s="198">
        <f>S95/R95</f>
        <v>165</v>
      </c>
      <c r="U95" s="34" t="str">
        <f>VLOOKUP($B95,Данные!$A$2:$W$1215,17,FALSE)</f>
        <v>5000К 4000К* 3000К*</v>
      </c>
      <c r="V95" s="34">
        <f>VLOOKUP($B95,Данные!$A$2:$W$1215,7,FALSE)</f>
        <v>67</v>
      </c>
      <c r="W95" s="104" t="str">
        <f>VLOOKUP($B95,Данные!$A$2:$W$1215,18,FALSE)</f>
        <v>5 лет</v>
      </c>
      <c r="X95" s="457"/>
      <c r="Y95" s="459">
        <f>VLOOKUP($B95,Данные!$A$2:$X$1215,24,FALSE)</f>
        <v>14155</v>
      </c>
    </row>
    <row r="96" spans="1:25" ht="90" customHeight="1" thickBot="1">
      <c r="A96" s="531"/>
      <c r="B96" s="13" t="s">
        <v>146</v>
      </c>
      <c r="C96" s="170">
        <f>VLOOKUP(B96,Данные!A:AB,28,FALSE)</f>
        <v>2069</v>
      </c>
      <c r="D96" s="577"/>
      <c r="E96" s="537"/>
      <c r="F96" s="74" t="str">
        <f>VLOOKUP($B96,Данные!$A$2:$W$1215,6,FALSE)</f>
        <v>Г (глубокая), 58°</v>
      </c>
      <c r="G96" s="74" t="str">
        <f>VLOOKUP($B96,Данные!$A$2:$W$1215,8,FALSE)</f>
        <v>Samsung LH351</v>
      </c>
      <c r="H96" s="74" t="str">
        <f>VLOOKUP($B96,Данные!$A$2:$W$1215,14,FALSE)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96" s="74" t="str">
        <f>VLOOKUP($B96,Данные!$A$2:$W$1215,4,FALSE)</f>
        <v>176-264В AС</v>
      </c>
      <c r="J96" s="74">
        <f>VLOOKUP($B96,Данные!$A$2:$W$1215,5,FALSE)</f>
        <v>0.95</v>
      </c>
      <c r="K96" s="74" t="str">
        <f>VLOOKUP($B96,Данные!$A$2:$W$1215,15,FALSE)</f>
        <v xml:space="preserve"> -60°...+50° С</v>
      </c>
      <c r="L96" s="308" t="str">
        <f>VLOOKUP($B96,Данные!$A$2:$W$1215,16,FALSE)</f>
        <v>100 000 ч</v>
      </c>
      <c r="M96" s="308" t="str">
        <f>VLOOKUP($B96,Данные!A:AB,10,FALSE)</f>
        <v>550х320х125</v>
      </c>
      <c r="N96" s="308" t="str">
        <f>VLOOKUP($B96,Данные!A:AB,11,FALSE)</f>
        <v>560x320x140</v>
      </c>
      <c r="O96" s="308">
        <f>VLOOKUP($B96,Данные!A:AB,12,FALSE)</f>
        <v>5650</v>
      </c>
      <c r="P96" s="308">
        <f>VLOOKUP($B96,Данные!A:AB,13,FALSE)</f>
        <v>6050</v>
      </c>
      <c r="Q96" s="26">
        <f>VLOOKUP($B96,Данные!$A$2:$W$1215,9,FALSE)</f>
        <v>108</v>
      </c>
      <c r="R96" s="23">
        <f>VLOOKUP($B96,Данные!$A$2:$W$1215,2,FALSE)</f>
        <v>237</v>
      </c>
      <c r="S96" s="24">
        <f>VLOOKUP($B96,Данные!$A$2:$W$1215,3,FALSE)</f>
        <v>39105</v>
      </c>
      <c r="T96" s="108">
        <f>S96/R96</f>
        <v>165</v>
      </c>
      <c r="U96" s="36" t="str">
        <f>VLOOKUP($B96,Данные!$A$2:$W$1215,17,FALSE)</f>
        <v>5000К 4000К* 3000К*</v>
      </c>
      <c r="V96" s="36">
        <f>VLOOKUP($B96,Данные!$A$2:$W$1215,7,FALSE)</f>
        <v>67</v>
      </c>
      <c r="W96" s="105" t="str">
        <f>VLOOKUP($B96,Данные!$A$2:$W$1215,18,FALSE)</f>
        <v>5 лет</v>
      </c>
      <c r="X96" s="435"/>
      <c r="Y96" s="455">
        <f>VLOOKUP($B96,Данные!$A$2:$X$1215,24,FALSE)</f>
        <v>21470</v>
      </c>
    </row>
    <row r="97" spans="1:25" ht="90" customHeight="1">
      <c r="A97" s="529"/>
      <c r="B97" s="11" t="s">
        <v>111</v>
      </c>
      <c r="C97" s="169">
        <f>VLOOKUP(B97,Данные!A:AB,28,FALSE)</f>
        <v>2034</v>
      </c>
      <c r="D97" s="532" t="s">
        <v>24</v>
      </c>
      <c r="E97" s="535" t="str">
        <f>CONCATENATE(CONCATENATE($F$4,": ",$F97,CHAR(10),$G$4,": ",$G97,CHAR(10),$H$4,": ",$H97,CHAR(10),$I$4,": ",$I97,CHAR(10),$J$4,": ",$J97,CHAR(10),$K$4,": ",$K97,CHAR(10),$L$4,": ",$L97,CHAR(10)),"*Цветовая темп.: 5000К")</f>
        <v>КСС: 100°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</v>
      </c>
      <c r="F97" s="425" t="str">
        <f>VLOOKUP($B97,Данные!$A$2:$W$1215,6,FALSE)</f>
        <v>100°</v>
      </c>
      <c r="G97" s="425" t="str">
        <f>VLOOKUP($B97,Данные!$A$2:$W$1215,8,FALSE)</f>
        <v>Samsung LH351</v>
      </c>
      <c r="H97" s="425" t="str">
        <f>VLOOKUP($B97,Данные!$A$2:$W$1215,14,FALSE)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97" s="425" t="str">
        <f>VLOOKUP($B97,Данные!$A$2:$W$1215,4,FALSE)</f>
        <v>176-264В AС</v>
      </c>
      <c r="J97" s="425">
        <f>VLOOKUP($B97,Данные!$A$2:$W$1215,5,FALSE)</f>
        <v>0.95</v>
      </c>
      <c r="K97" s="425" t="str">
        <f>VLOOKUP($B97,Данные!$A$2:$W$1215,15,FALSE)</f>
        <v xml:space="preserve"> -60°...+50° С</v>
      </c>
      <c r="L97" s="22" t="str">
        <f>VLOOKUP($B97,Данные!$A$2:$W$1215,16,FALSE)</f>
        <v>100 000 ч</v>
      </c>
      <c r="M97" s="22" t="str">
        <f>VLOOKUP($B97,Данные!A:AB,10,FALSE)</f>
        <v>225x320x140</v>
      </c>
      <c r="N97" s="22" t="str">
        <f>VLOOKUP($B97,Данные!A:AB,11,FALSE)</f>
        <v>250x320x140</v>
      </c>
      <c r="O97" s="22">
        <f>VLOOKUP($B97,Данные!A:AB,12,FALSE)</f>
        <v>2500</v>
      </c>
      <c r="P97" s="22">
        <f>VLOOKUP($B97,Данные!A:AB,13,FALSE)</f>
        <v>2700</v>
      </c>
      <c r="Q97" s="22">
        <f>VLOOKUP($B97,Данные!$A$2:$W$1215,9,FALSE)</f>
        <v>36</v>
      </c>
      <c r="R97" s="19">
        <f>VLOOKUP($B97,Данные!$A$2:$W$1215,2,FALSE)</f>
        <v>81</v>
      </c>
      <c r="S97" s="20">
        <f>VLOOKUP($B97,Данные!$A$2:$W$1215,3,FALSE)</f>
        <v>13365</v>
      </c>
      <c r="T97" s="107">
        <f t="shared" si="0"/>
        <v>165</v>
      </c>
      <c r="U97" s="35" t="str">
        <f>VLOOKUP($B97,Данные!$A$2:$W$1215,17,FALSE)</f>
        <v>5000К 4000К* 3000К*</v>
      </c>
      <c r="V97" s="35">
        <f>VLOOKUP($B97,Данные!$A$2:$W$1215,7,FALSE)</f>
        <v>67</v>
      </c>
      <c r="W97" s="103" t="str">
        <f>VLOOKUP($B97,Данные!$A$2:$W$1215,18,FALSE)</f>
        <v>5 лет</v>
      </c>
      <c r="X97" s="458"/>
      <c r="Y97" s="562"/>
    </row>
    <row r="98" spans="1:25" ht="90" customHeight="1">
      <c r="A98" s="530"/>
      <c r="B98" s="12" t="s">
        <v>112</v>
      </c>
      <c r="C98" s="171">
        <f>VLOOKUP(B98,Данные!A:AB,28,FALSE)</f>
        <v>2035</v>
      </c>
      <c r="D98" s="533"/>
      <c r="E98" s="536"/>
      <c r="F98" s="429" t="str">
        <f>VLOOKUP($B98,Данные!$A$2:$W$1215,6,FALSE)</f>
        <v>100°</v>
      </c>
      <c r="G98" s="429" t="str">
        <f>VLOOKUP($B98,Данные!$A$2:$W$1215,8,FALSE)</f>
        <v>Samsung LH351</v>
      </c>
      <c r="H98" s="429" t="str">
        <f>VLOOKUP($B98,Данные!$A$2:$W$1215,14,FALSE)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98" s="429" t="str">
        <f>VLOOKUP($B98,Данные!$A$2:$W$1215,4,FALSE)</f>
        <v>176-264В AС</v>
      </c>
      <c r="J98" s="429">
        <f>VLOOKUP($B98,Данные!$A$2:$W$1215,5,FALSE)</f>
        <v>0.95</v>
      </c>
      <c r="K98" s="429" t="str">
        <f>VLOOKUP($B98,Данные!$A$2:$W$1215,15,FALSE)</f>
        <v xml:space="preserve"> -60°...+50° С</v>
      </c>
      <c r="L98" s="427" t="str">
        <f>VLOOKUP($B98,Данные!$A$2:$W$1215,16,FALSE)</f>
        <v>100 000 ч</v>
      </c>
      <c r="M98" s="427" t="str">
        <f>VLOOKUP($B98,Данные!A:AB,10,FALSE)</f>
        <v>375х320х140</v>
      </c>
      <c r="N98" s="427" t="str">
        <f>VLOOKUP($B98,Данные!A:AB,11,FALSE)</f>
        <v>400x350x140</v>
      </c>
      <c r="O98" s="427">
        <f>VLOOKUP($B98,Данные!A:AB,12,FALSE)</f>
        <v>3950</v>
      </c>
      <c r="P98" s="427">
        <f>VLOOKUP($B98,Данные!A:AB,13,FALSE)</f>
        <v>4350</v>
      </c>
      <c r="Q98" s="427">
        <f>VLOOKUP($B98,Данные!$A$2:$W$1215,9,FALSE)</f>
        <v>72</v>
      </c>
      <c r="R98" s="27">
        <f>VLOOKUP($B98,Данные!$A$2:$W$1215,2,FALSE)</f>
        <v>159</v>
      </c>
      <c r="S98" s="28">
        <f>VLOOKUP($B98,Данные!$A$2:$W$1215,3,FALSE)</f>
        <v>26235</v>
      </c>
      <c r="T98" s="198">
        <f t="shared" si="0"/>
        <v>165</v>
      </c>
      <c r="U98" s="34" t="str">
        <f>VLOOKUP($B98,Данные!$A$2:$W$1215,17,FALSE)</f>
        <v>5000К 4000К* 3000К*</v>
      </c>
      <c r="V98" s="34">
        <f>VLOOKUP($B98,Данные!$A$2:$W$1215,7,FALSE)</f>
        <v>67</v>
      </c>
      <c r="W98" s="104" t="str">
        <f>VLOOKUP($B98,Данные!$A$2:$W$1215,18,FALSE)</f>
        <v>5 лет</v>
      </c>
      <c r="X98" s="457"/>
      <c r="Y98" s="564"/>
    </row>
    <row r="99" spans="1:25" ht="90" customHeight="1" thickBot="1">
      <c r="A99" s="531"/>
      <c r="B99" s="13" t="s">
        <v>113</v>
      </c>
      <c r="C99" s="170">
        <f>VLOOKUP(B99,Данные!A:AB,28,FALSE)</f>
        <v>2036</v>
      </c>
      <c r="D99" s="534"/>
      <c r="E99" s="537"/>
      <c r="F99" s="426" t="str">
        <f>VLOOKUP($B99,Данные!$A$2:$W$1215,6,FALSE)</f>
        <v>100°</v>
      </c>
      <c r="G99" s="426" t="str">
        <f>VLOOKUP($B99,Данные!$A$2:$W$1215,8,FALSE)</f>
        <v>Samsung LH351</v>
      </c>
      <c r="H99" s="426" t="str">
        <f>VLOOKUP($B99,Данные!$A$2:$W$1215,14,FALSE)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99" s="426" t="str">
        <f>VLOOKUP($B99,Данные!$A$2:$W$1215,4,FALSE)</f>
        <v>176-264В AС</v>
      </c>
      <c r="J99" s="426">
        <f>VLOOKUP($B99,Данные!$A$2:$W$1215,5,FALSE)</f>
        <v>0.95</v>
      </c>
      <c r="K99" s="426" t="str">
        <f>VLOOKUP($B99,Данные!$A$2:$W$1215,15,FALSE)</f>
        <v xml:space="preserve"> -60°...+50° С</v>
      </c>
      <c r="L99" s="428" t="str">
        <f>VLOOKUP($B99,Данные!$A$2:$W$1215,16,FALSE)</f>
        <v>100 000 ч</v>
      </c>
      <c r="M99" s="428" t="str">
        <f>VLOOKUP($B99,Данные!A:AB,10,FALSE)</f>
        <v>550х320х140</v>
      </c>
      <c r="N99" s="428" t="str">
        <f>VLOOKUP($B99,Данные!A:AB,11,FALSE)</f>
        <v>560x320x140</v>
      </c>
      <c r="O99" s="428">
        <f>VLOOKUP($B99,Данные!A:AB,12,FALSE)</f>
        <v>5450</v>
      </c>
      <c r="P99" s="428">
        <f>VLOOKUP($B99,Данные!A:AB,13,FALSE)</f>
        <v>5800</v>
      </c>
      <c r="Q99" s="428">
        <f>VLOOKUP($B99,Данные!$A$2:$W$1215,9,FALSE)</f>
        <v>108</v>
      </c>
      <c r="R99" s="23">
        <f>VLOOKUP($B99,Данные!$A$2:$W$1215,2,FALSE)</f>
        <v>237</v>
      </c>
      <c r="S99" s="24">
        <f>VLOOKUP($B99,Данные!$A$2:$W$1215,3,FALSE)</f>
        <v>39105</v>
      </c>
      <c r="T99" s="108">
        <f t="shared" si="0"/>
        <v>165</v>
      </c>
      <c r="U99" s="36" t="str">
        <f>VLOOKUP($B99,Данные!$A$2:$W$1215,17,FALSE)</f>
        <v>5000К 4000К* 3000К*</v>
      </c>
      <c r="V99" s="36">
        <f>VLOOKUP($B99,Данные!$A$2:$W$1215,7,FALSE)</f>
        <v>67</v>
      </c>
      <c r="W99" s="105" t="str">
        <f>VLOOKUP($B99,Данные!$A$2:$W$1215,18,FALSE)</f>
        <v>5 лет</v>
      </c>
      <c r="X99" s="435"/>
      <c r="Y99" s="566"/>
    </row>
    <row r="100" spans="1:25" ht="90" customHeight="1">
      <c r="A100" s="529"/>
      <c r="B100" s="11" t="s">
        <v>147</v>
      </c>
      <c r="C100" s="169">
        <f>VLOOKUP(B100,Данные!A:AB,28,FALSE)</f>
        <v>2070</v>
      </c>
      <c r="D100" s="532" t="s">
        <v>24</v>
      </c>
      <c r="E100" s="535" t="str">
        <f>CONCATENATE(CONCATENATE($F$4,": ",$F100,CHAR(10),$G$4,": ",$G100,CHAR(10),$H$4,": ",$H100,CHAR(10),$I$4,": ",$I100,CHAR(10),$J$4,": ",$J100,CHAR(10),$K$4,": ",$K100,CHAR(10),$L$4,": ",$L100,CHAR(10)),"*Цветовая темп.: 5000К")</f>
        <v>КСС: 100°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</v>
      </c>
      <c r="F100" s="73" t="str">
        <f>VLOOKUP($B100,Данные!$A$2:$W$1215,6,FALSE)</f>
        <v>100°</v>
      </c>
      <c r="G100" s="73" t="str">
        <f>VLOOKUP($B100,Данные!$A$2:$W$1215,8,FALSE)</f>
        <v>Samsung LH351</v>
      </c>
      <c r="H100" s="73" t="str">
        <f>VLOOKUP($B100,Данные!$A$2:$W$1215,14,FALSE)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00" s="73" t="str">
        <f>VLOOKUP($B100,Данные!$A$2:$W$1215,4,FALSE)</f>
        <v>176-264В AС</v>
      </c>
      <c r="J100" s="73">
        <f>VLOOKUP($B100,Данные!$A$2:$W$1215,5,FALSE)</f>
        <v>0.95</v>
      </c>
      <c r="K100" s="73" t="str">
        <f>VLOOKUP($B100,Данные!$A$2:$W$1215,15,FALSE)</f>
        <v xml:space="preserve"> -60°...+50° С</v>
      </c>
      <c r="L100" s="22" t="str">
        <f>VLOOKUP($B100,Данные!$A$2:$W$1215,16,FALSE)</f>
        <v>100 000 ч</v>
      </c>
      <c r="M100" s="22" t="str">
        <f>VLOOKUP($B100,Данные!A:AB,10,FALSE)</f>
        <v>225х320х125</v>
      </c>
      <c r="N100" s="22" t="str">
        <f>VLOOKUP($B100,Данные!A:AB,11,FALSE)</f>
        <v>250x320x110</v>
      </c>
      <c r="O100" s="22">
        <f>VLOOKUP($B100,Данные!A:AB,12,FALSE)</f>
        <v>2300</v>
      </c>
      <c r="P100" s="22">
        <f>VLOOKUP($B100,Данные!A:AB,13,FALSE)</f>
        <v>2500</v>
      </c>
      <c r="Q100" s="22">
        <f>VLOOKUP($B100,Данные!$A$2:$W$1215,9,FALSE)</f>
        <v>36</v>
      </c>
      <c r="R100" s="19">
        <f>VLOOKUP($B100,Данные!$A$2:$W$1215,2,FALSE)</f>
        <v>81</v>
      </c>
      <c r="S100" s="20">
        <f>VLOOKUP($B100,Данные!$A$2:$W$1215,3,FALSE)</f>
        <v>13365</v>
      </c>
      <c r="T100" s="107">
        <f>S100/R100</f>
        <v>165</v>
      </c>
      <c r="U100" s="35" t="str">
        <f>VLOOKUP($B100,Данные!$A$2:$W$1215,17,FALSE)</f>
        <v>5000К 4000К* 3000К*</v>
      </c>
      <c r="V100" s="35">
        <f>VLOOKUP($B100,Данные!$A$2:$W$1215,7,FALSE)</f>
        <v>67</v>
      </c>
      <c r="W100" s="103" t="str">
        <f>VLOOKUP($B100,Данные!$A$2:$W$1215,18,FALSE)</f>
        <v>5 лет</v>
      </c>
      <c r="X100" s="458"/>
      <c r="Y100" s="562"/>
    </row>
    <row r="101" spans="1:25" ht="90" customHeight="1">
      <c r="A101" s="530"/>
      <c r="B101" s="12" t="s">
        <v>148</v>
      </c>
      <c r="C101" s="171">
        <f>VLOOKUP(B101,Данные!A:AB,28,FALSE)</f>
        <v>2071</v>
      </c>
      <c r="D101" s="533"/>
      <c r="E101" s="536"/>
      <c r="F101" s="76" t="str">
        <f>VLOOKUP($B101,Данные!$A$2:$W$1215,6,FALSE)</f>
        <v>100°</v>
      </c>
      <c r="G101" s="76" t="str">
        <f>VLOOKUP($B101,Данные!$A$2:$W$1215,8,FALSE)</f>
        <v>Samsung LH351</v>
      </c>
      <c r="H101" s="76" t="str">
        <f>VLOOKUP($B101,Данные!$A$2:$W$1215,14,FALSE)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01" s="76" t="str">
        <f>VLOOKUP($B101,Данные!$A$2:$W$1215,4,FALSE)</f>
        <v>176-264В AС</v>
      </c>
      <c r="J101" s="76">
        <f>VLOOKUP($B101,Данные!$A$2:$W$1215,5,FALSE)</f>
        <v>0.95</v>
      </c>
      <c r="K101" s="76" t="str">
        <f>VLOOKUP($B101,Данные!$A$2:$W$1215,15,FALSE)</f>
        <v xml:space="preserve"> -60°...+50° С</v>
      </c>
      <c r="L101" s="307" t="str">
        <f>VLOOKUP($B101,Данные!$A$2:$W$1215,16,FALSE)</f>
        <v>100 000 ч</v>
      </c>
      <c r="M101" s="307" t="str">
        <f>VLOOKUP($B101,Данные!A:AB,10,FALSE)</f>
        <v>375х320х125</v>
      </c>
      <c r="N101" s="307" t="str">
        <f>VLOOKUP($B101,Данные!A:AB,11,FALSE)</f>
        <v>400x350x140</v>
      </c>
      <c r="O101" s="307">
        <f>VLOOKUP($B101,Данные!A:AB,12,FALSE)</f>
        <v>3800</v>
      </c>
      <c r="P101" s="307">
        <f>VLOOKUP($B101,Данные!A:AB,13,FALSE)</f>
        <v>4050</v>
      </c>
      <c r="Q101" s="30">
        <f>VLOOKUP($B101,Данные!$A$2:$W$1215,9,FALSE)</f>
        <v>72</v>
      </c>
      <c r="R101" s="27">
        <f>VLOOKUP($B101,Данные!$A$2:$W$1215,2,FALSE)</f>
        <v>159</v>
      </c>
      <c r="S101" s="28">
        <f>VLOOKUP($B101,Данные!$A$2:$W$1215,3,FALSE)</f>
        <v>26235</v>
      </c>
      <c r="T101" s="198">
        <f>S101/R101</f>
        <v>165</v>
      </c>
      <c r="U101" s="34" t="str">
        <f>VLOOKUP($B101,Данные!$A$2:$W$1215,17,FALSE)</f>
        <v>5000К 4000К* 3000К*</v>
      </c>
      <c r="V101" s="34">
        <f>VLOOKUP($B101,Данные!$A$2:$W$1215,7,FALSE)</f>
        <v>67</v>
      </c>
      <c r="W101" s="104" t="str">
        <f>VLOOKUP($B101,Данные!$A$2:$W$1215,18,FALSE)</f>
        <v>5 лет</v>
      </c>
      <c r="X101" s="457"/>
      <c r="Y101" s="564"/>
    </row>
    <row r="102" spans="1:25" ht="90" customHeight="1" thickBot="1">
      <c r="A102" s="531"/>
      <c r="B102" s="13" t="s">
        <v>149</v>
      </c>
      <c r="C102" s="170">
        <f>VLOOKUP(B102,Данные!A:AB,28,FALSE)</f>
        <v>2072</v>
      </c>
      <c r="D102" s="534"/>
      <c r="E102" s="537"/>
      <c r="F102" s="451" t="str">
        <f>VLOOKUP($B102,Данные!$A$2:$W$1215,6,FALSE)</f>
        <v>100°</v>
      </c>
      <c r="G102" s="451" t="str">
        <f>VLOOKUP($B102,Данные!$A$2:$W$1215,8,FALSE)</f>
        <v>Samsung LH351</v>
      </c>
      <c r="H102" s="451" t="str">
        <f>VLOOKUP($B102,Данные!$A$2:$W$1215,14,FALSE)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02" s="451" t="str">
        <f>VLOOKUP($B102,Данные!$A$2:$W$1215,4,FALSE)</f>
        <v>176-264В AС</v>
      </c>
      <c r="J102" s="451">
        <f>VLOOKUP($B102,Данные!$A$2:$W$1215,5,FALSE)</f>
        <v>0.95</v>
      </c>
      <c r="K102" s="451" t="str">
        <f>VLOOKUP($B102,Данные!$A$2:$W$1215,15,FALSE)</f>
        <v xml:space="preserve"> -60°...+50° С</v>
      </c>
      <c r="L102" s="453" t="str">
        <f>VLOOKUP($B102,Данные!$A$2:$W$1215,16,FALSE)</f>
        <v>100 000 ч</v>
      </c>
      <c r="M102" s="453" t="str">
        <f>VLOOKUP($B102,Данные!A:AB,10,FALSE)</f>
        <v>550х320х125</v>
      </c>
      <c r="N102" s="453" t="str">
        <f>VLOOKUP($B102,Данные!A:AB,11,FALSE)</f>
        <v>560x320x140</v>
      </c>
      <c r="O102" s="453">
        <f>VLOOKUP($B102,Данные!A:AB,12,FALSE)</f>
        <v>5650</v>
      </c>
      <c r="P102" s="453">
        <f>VLOOKUP($B102,Данные!A:AB,13,FALSE)</f>
        <v>6050</v>
      </c>
      <c r="Q102" s="453">
        <f>VLOOKUP($B102,Данные!$A$2:$W$1215,9,FALSE)</f>
        <v>108</v>
      </c>
      <c r="R102" s="23">
        <f>VLOOKUP($B102,Данные!$A$2:$W$1215,2,FALSE)</f>
        <v>237</v>
      </c>
      <c r="S102" s="24">
        <f>VLOOKUP($B102,Данные!$A$2:$W$1215,3,FALSE)</f>
        <v>39105</v>
      </c>
      <c r="T102" s="108">
        <f>S102/R102</f>
        <v>165</v>
      </c>
      <c r="U102" s="36" t="str">
        <f>VLOOKUP($B102,Данные!$A$2:$W$1215,17,FALSE)</f>
        <v>5000К 4000К* 3000К*</v>
      </c>
      <c r="V102" s="36">
        <f>VLOOKUP($B102,Данные!$A$2:$W$1215,7,FALSE)</f>
        <v>67</v>
      </c>
      <c r="W102" s="105" t="str">
        <f>VLOOKUP($B102,Данные!$A$2:$W$1215,18,FALSE)</f>
        <v>5 лет</v>
      </c>
      <c r="X102" s="451"/>
      <c r="Y102" s="566"/>
    </row>
    <row r="103" spans="1:25" ht="133.5" customHeight="1">
      <c r="A103" s="570"/>
      <c r="B103" s="12" t="s">
        <v>576</v>
      </c>
      <c r="C103" s="273">
        <f>VLOOKUP(B103,Данные!A:AB,28,FALSE)</f>
        <v>2125</v>
      </c>
      <c r="D103" s="532" t="s">
        <v>24</v>
      </c>
      <c r="E103" s="535" t="s">
        <v>772</v>
      </c>
      <c r="F103" s="450" t="str">
        <f>VLOOKUP($B103,Данные!$A$2:$W$1215,6,FALSE)</f>
        <v>Г (глубокая), 60°</v>
      </c>
      <c r="G103" s="450" t="str">
        <f>VLOOKUP($B103,Данные!$A$2:$W$1215,8,FALSE)</f>
        <v>Samsung LH351</v>
      </c>
      <c r="H103" s="450" t="str">
        <f>VLOOKUP($B103,Данные!$A$2:$W$1215,14,FALSE)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03" s="450" t="str">
        <f>VLOOKUP($B103,Данные!$A$2:$W$1215,4,FALSE)</f>
        <v>176-264В AС</v>
      </c>
      <c r="J103" s="450">
        <f>VLOOKUP($B103,Данные!$A$2:$W$1215,5,FALSE)</f>
        <v>0.95</v>
      </c>
      <c r="K103" s="450" t="str">
        <f>VLOOKUP($B103,Данные!$A$2:$W$1215,15,FALSE)</f>
        <v xml:space="preserve"> -60°...+50° С</v>
      </c>
      <c r="L103" s="22" t="str">
        <f>VLOOKUP($B103,Данные!$A$2:$W$1215,16,FALSE)</f>
        <v>100 000 ч</v>
      </c>
      <c r="M103" s="22" t="str">
        <f>VLOOKUP($B103,Данные!A:AB,10,FALSE)</f>
        <v>325х320х140</v>
      </c>
      <c r="N103" s="22" t="e">
        <f>VLOOKUP($B103,Данные!A:AB,11,FALSE)</f>
        <v>#N/A</v>
      </c>
      <c r="O103" s="22" t="e">
        <f>VLOOKUP($B103,Данные!A:AB,12,FALSE)</f>
        <v>#N/A</v>
      </c>
      <c r="P103" s="22" t="e">
        <f>VLOOKUP($B103,Данные!A:AB,13,FALSE)</f>
        <v>#N/A</v>
      </c>
      <c r="Q103" s="22">
        <f>VLOOKUP($B103,Данные!$A$2:$W$1215,9,FALSE)</f>
        <v>84</v>
      </c>
      <c r="R103" s="19">
        <f>VLOOKUP($B103,Данные!$A$2:$W$1215,2,FALSE)</f>
        <v>186</v>
      </c>
      <c r="S103" s="20">
        <f>VLOOKUP($B103,Данные!$A$2:$W$1215,3,FALSE)</f>
        <v>28830</v>
      </c>
      <c r="T103" s="107">
        <f t="shared" ref="T103" si="11">S103/R103</f>
        <v>155</v>
      </c>
      <c r="U103" s="35" t="str">
        <f>VLOOKUP($B103,Данные!$A$2:$W$1215,17,FALSE)</f>
        <v>5000К 4000К* 3000К*</v>
      </c>
      <c r="V103" s="35">
        <f>VLOOKUP($B103,Данные!$A$2:$W$1215,7,FALSE)</f>
        <v>67</v>
      </c>
      <c r="W103" s="103" t="str">
        <f>VLOOKUP($B103,Данные!$A$2:$W$1215,18,FALSE)</f>
        <v>5 лет</v>
      </c>
      <c r="X103" s="458"/>
      <c r="Y103" s="113">
        <f>VLOOKUP($B103,Данные!$A$2:$X$1215,24,FALSE)</f>
        <v>15570</v>
      </c>
    </row>
    <row r="104" spans="1:25" ht="135.75" customHeight="1" thickBot="1">
      <c r="A104" s="567"/>
      <c r="B104" s="12" t="s">
        <v>577</v>
      </c>
      <c r="C104" s="171">
        <f>VLOOKUP(B104,Данные!A:AB,28,FALSE)</f>
        <v>2131</v>
      </c>
      <c r="D104" s="534"/>
      <c r="E104" s="537"/>
      <c r="F104" s="426" t="str">
        <f>VLOOKUP($B104,Данные!$A$2:$W$1215,6,FALSE)</f>
        <v>Г (глубокая), 60°</v>
      </c>
      <c r="G104" s="426" t="str">
        <f>VLOOKUP($B104,Данные!$A$2:$W$1215,8,FALSE)</f>
        <v>Samsung LH351</v>
      </c>
      <c r="H104" s="426" t="str">
        <f>VLOOKUP($B104,Данные!$A$2:$W$1215,14,FALSE)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04" s="426" t="str">
        <f>VLOOKUP($B104,Данные!$A$2:$W$1215,4,FALSE)</f>
        <v>176-264В AС</v>
      </c>
      <c r="J104" s="426">
        <f>VLOOKUP($B104,Данные!$A$2:$W$1215,5,FALSE)</f>
        <v>0.95</v>
      </c>
      <c r="K104" s="426" t="str">
        <f>VLOOKUP($B104,Данные!$A$2:$W$1215,15,FALSE)</f>
        <v xml:space="preserve"> -60°...+50° С</v>
      </c>
      <c r="L104" s="428" t="str">
        <f>VLOOKUP($B104,Данные!$A$2:$W$1215,16,FALSE)</f>
        <v>100 000 ч</v>
      </c>
      <c r="M104" s="428" t="str">
        <f>VLOOKUP($B104,Данные!A:AB,10,FALSE)</f>
        <v>625х320х140</v>
      </c>
      <c r="N104" s="428" t="e">
        <f>VLOOKUP($B104,Данные!A:AB,11,FALSE)</f>
        <v>#N/A</v>
      </c>
      <c r="O104" s="428" t="e">
        <f>VLOOKUP($B104,Данные!A:AB,12,FALSE)</f>
        <v>#N/A</v>
      </c>
      <c r="P104" s="428" t="e">
        <f>VLOOKUP($B104,Данные!A:AB,13,FALSE)</f>
        <v>#N/A</v>
      </c>
      <c r="Q104" s="428">
        <f>VLOOKUP($B104,Данные!$A$2:$W$1215,9,FALSE)</f>
        <v>168</v>
      </c>
      <c r="R104" s="23">
        <f>VLOOKUP($B104,Данные!$A$2:$W$1215,2,FALSE)</f>
        <v>375</v>
      </c>
      <c r="S104" s="24">
        <f>VLOOKUP($B104,Данные!$A$2:$W$1215,3,FALSE)</f>
        <v>58125</v>
      </c>
      <c r="T104" s="108">
        <f t="shared" ref="T104:T112" si="12">S104/R104</f>
        <v>155</v>
      </c>
      <c r="U104" s="36" t="str">
        <f>VLOOKUP($B104,Данные!$A$2:$W$1215,17,FALSE)</f>
        <v>5000К 4000К* 3000К*</v>
      </c>
      <c r="V104" s="36">
        <f>VLOOKUP($B104,Данные!$A$2:$W$1215,7,FALSE)</f>
        <v>67</v>
      </c>
      <c r="W104" s="105" t="str">
        <f>VLOOKUP($B104,Данные!$A$2:$W$1215,18,FALSE)</f>
        <v>5 лет</v>
      </c>
      <c r="X104" s="435"/>
      <c r="Y104" s="114">
        <f>VLOOKUP($B104,Данные!$A$2:$X$1215,24,FALSE)</f>
        <v>25955</v>
      </c>
    </row>
    <row r="105" spans="1:25" ht="133.5" customHeight="1">
      <c r="A105" s="570"/>
      <c r="B105" s="11" t="s">
        <v>582</v>
      </c>
      <c r="C105" s="169">
        <f>VLOOKUP(B105,Данные!A:AB,28,FALSE)</f>
        <v>2126</v>
      </c>
      <c r="D105" s="532" t="s">
        <v>24</v>
      </c>
      <c r="E105" s="535" t="s">
        <v>772</v>
      </c>
      <c r="F105" s="409" t="str">
        <f>VLOOKUP($B105,Данные!$A$2:$W$1215,6,FALSE)</f>
        <v>Г (глубокая), 60°</v>
      </c>
      <c r="G105" s="409" t="str">
        <f>VLOOKUP($B105,Данные!$A$2:$W$1215,8,FALSE)</f>
        <v>Samsung LH351</v>
      </c>
      <c r="H105" s="409" t="str">
        <f>VLOOKUP($B105,Данные!$A$2:$W$1215,14,FALSE)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05" s="409" t="str">
        <f>VLOOKUP($B105,Данные!$A$2:$W$1215,4,FALSE)</f>
        <v>176-264В AС</v>
      </c>
      <c r="J105" s="409">
        <f>VLOOKUP($B105,Данные!$A$2:$W$1215,5,FALSE)</f>
        <v>0.95</v>
      </c>
      <c r="K105" s="409" t="str">
        <f>VLOOKUP($B105,Данные!$A$2:$W$1215,15,FALSE)</f>
        <v xml:space="preserve"> -60°...+50° С</v>
      </c>
      <c r="L105" s="22" t="str">
        <f>VLOOKUP($B105,Данные!$A$2:$W$1215,16,FALSE)</f>
        <v>100 000 ч</v>
      </c>
      <c r="M105" s="22" t="str">
        <f>VLOOKUP($B105,Данные!A:AB,10,FALSE)</f>
        <v>325х320х125</v>
      </c>
      <c r="N105" s="22" t="e">
        <f>VLOOKUP($B105,Данные!A:AB,11,FALSE)</f>
        <v>#N/A</v>
      </c>
      <c r="O105" s="22" t="e">
        <f>VLOOKUP($B105,Данные!A:AB,12,FALSE)</f>
        <v>#N/A</v>
      </c>
      <c r="P105" s="22" t="e">
        <f>VLOOKUP($B105,Данные!A:AB,13,FALSE)</f>
        <v>#N/A</v>
      </c>
      <c r="Q105" s="22">
        <f>VLOOKUP($B105,Данные!$A$2:$W$1215,9,FALSE)</f>
        <v>84</v>
      </c>
      <c r="R105" s="19">
        <f>VLOOKUP($B105,Данные!$A$2:$W$1215,2,FALSE)</f>
        <v>186</v>
      </c>
      <c r="S105" s="20">
        <f>VLOOKUP($B105,Данные!$A$2:$W$1215,3,FALSE)</f>
        <v>28830</v>
      </c>
      <c r="T105" s="107">
        <f>S105/R105</f>
        <v>155</v>
      </c>
      <c r="U105" s="35" t="str">
        <f>VLOOKUP($B105,Данные!$A$2:$W$1215,17,FALSE)</f>
        <v>5000К 4000К* 3000К*</v>
      </c>
      <c r="V105" s="35">
        <f>VLOOKUP($B105,Данные!$A$2:$W$1215,7,FALSE)</f>
        <v>67</v>
      </c>
      <c r="W105" s="103" t="str">
        <f>VLOOKUP($B105,Данные!$A$2:$W$1215,18,FALSE)</f>
        <v>5 лет</v>
      </c>
      <c r="X105" s="409"/>
      <c r="Y105" s="113">
        <f>VLOOKUP($B105,Данные!$A$2:$X$1215,24,FALSE)</f>
        <v>15570</v>
      </c>
    </row>
    <row r="106" spans="1:25" ht="135.75" customHeight="1" thickBot="1">
      <c r="A106" s="568"/>
      <c r="B106" s="13" t="s">
        <v>583</v>
      </c>
      <c r="C106" s="170">
        <f>VLOOKUP(B106,Данные!A:AB,28,FALSE)</f>
        <v>2132</v>
      </c>
      <c r="D106" s="534"/>
      <c r="E106" s="537"/>
      <c r="F106" s="410" t="str">
        <f>VLOOKUP($B106,Данные!$A$2:$W$1215,6,FALSE)</f>
        <v>Г (глубокая), 60°</v>
      </c>
      <c r="G106" s="410" t="str">
        <f>VLOOKUP($B106,Данные!$A$2:$W$1215,8,FALSE)</f>
        <v>Samsung LH351</v>
      </c>
      <c r="H106" s="410" t="str">
        <f>VLOOKUP($B106,Данные!$A$2:$W$1215,14,FALSE)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06" s="410" t="str">
        <f>VLOOKUP($B106,Данные!$A$2:$W$1215,4,FALSE)</f>
        <v>176-264В AС</v>
      </c>
      <c r="J106" s="410">
        <f>VLOOKUP($B106,Данные!$A$2:$W$1215,5,FALSE)</f>
        <v>0.95</v>
      </c>
      <c r="K106" s="410" t="str">
        <f>VLOOKUP($B106,Данные!$A$2:$W$1215,15,FALSE)</f>
        <v xml:space="preserve"> -60°...+50° С</v>
      </c>
      <c r="L106" s="412" t="str">
        <f>VLOOKUP($B106,Данные!$A$2:$W$1215,16,FALSE)</f>
        <v>100 000 ч</v>
      </c>
      <c r="M106" s="412" t="str">
        <f>VLOOKUP($B106,Данные!A:AB,10,FALSE)</f>
        <v>625х320х125</v>
      </c>
      <c r="N106" s="412" t="e">
        <f>VLOOKUP($B106,Данные!A:AB,11,FALSE)</f>
        <v>#N/A</v>
      </c>
      <c r="O106" s="412" t="e">
        <f>VLOOKUP($B106,Данные!A:AB,12,FALSE)</f>
        <v>#N/A</v>
      </c>
      <c r="P106" s="412" t="e">
        <f>VLOOKUP($B106,Данные!A:AB,13,FALSE)</f>
        <v>#N/A</v>
      </c>
      <c r="Q106" s="412">
        <f>VLOOKUP($B106,Данные!$A$2:$W$1215,9,FALSE)</f>
        <v>168</v>
      </c>
      <c r="R106" s="23">
        <f>VLOOKUP($B106,Данные!$A$2:$W$1215,2,FALSE)</f>
        <v>375</v>
      </c>
      <c r="S106" s="24">
        <f>VLOOKUP($B106,Данные!$A$2:$W$1215,3,FALSE)</f>
        <v>58125</v>
      </c>
      <c r="T106" s="108">
        <f>S106/R106</f>
        <v>155</v>
      </c>
      <c r="U106" s="36" t="str">
        <f>VLOOKUP($B106,Данные!$A$2:$W$1215,17,FALSE)</f>
        <v>5000К 4000К* 3000К*</v>
      </c>
      <c r="V106" s="36">
        <f>VLOOKUP($B106,Данные!$A$2:$W$1215,7,FALSE)</f>
        <v>67</v>
      </c>
      <c r="W106" s="105" t="str">
        <f>VLOOKUP($B106,Данные!$A$2:$W$1215,18,FALSE)</f>
        <v>5 лет</v>
      </c>
      <c r="X106" s="410"/>
      <c r="Y106" s="114">
        <f>VLOOKUP($B106,Данные!$A$2:$X$1215,24,FALSE)</f>
        <v>25955</v>
      </c>
    </row>
    <row r="107" spans="1:25" ht="135" customHeight="1">
      <c r="A107" s="570"/>
      <c r="B107" s="11" t="s">
        <v>578</v>
      </c>
      <c r="C107" s="169">
        <f>VLOOKUP(B107,Данные!A:AB,28,FALSE)</f>
        <v>2127</v>
      </c>
      <c r="D107" s="580" t="s">
        <v>24</v>
      </c>
      <c r="E107" s="535" t="s">
        <v>773</v>
      </c>
      <c r="F107" s="432" t="str">
        <f>VLOOKUP($B107,Данные!$A$2:$W$1215,6,FALSE)</f>
        <v>Г (глубокая), 90°</v>
      </c>
      <c r="G107" s="425" t="str">
        <f>VLOOKUP($B107,Данные!$A$2:$W$1215,8,FALSE)</f>
        <v>Samsung LH351</v>
      </c>
      <c r="H107" s="425" t="str">
        <f>VLOOKUP($B107,Данные!$A$2:$W$1215,14,FALSE)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07" s="430" t="str">
        <f>VLOOKUP($B107,Данные!$A$2:$W$1215,4,FALSE)</f>
        <v>176-264В AС</v>
      </c>
      <c r="J107" s="425">
        <f>VLOOKUP($B107,Данные!$A$2:$W$1215,5,FALSE)</f>
        <v>0.95</v>
      </c>
      <c r="K107" s="430" t="str">
        <f>VLOOKUP($B107,Данные!$A$2:$W$1215,15,FALSE)</f>
        <v xml:space="preserve"> -60°...+50° С</v>
      </c>
      <c r="L107" s="22" t="str">
        <f>VLOOKUP($B107,Данные!$A$2:$W$1215,16,FALSE)</f>
        <v>100 000 ч</v>
      </c>
      <c r="M107" s="433" t="str">
        <f>VLOOKUP($B107,Данные!A:AB,10,FALSE)</f>
        <v>325х320х140</v>
      </c>
      <c r="N107" s="22" t="e">
        <f>VLOOKUP($B107,Данные!A:AB,11,FALSE)</f>
        <v>#N/A</v>
      </c>
      <c r="O107" s="22" t="e">
        <f>VLOOKUP($B107,Данные!A:AB,12,FALSE)</f>
        <v>#N/A</v>
      </c>
      <c r="P107" s="22" t="e">
        <f>VLOOKUP($B107,Данные!A:AB,13,FALSE)</f>
        <v>#N/A</v>
      </c>
      <c r="Q107" s="22">
        <f>VLOOKUP($B107,Данные!$A$2:$W$1215,9,FALSE)</f>
        <v>84</v>
      </c>
      <c r="R107" s="19">
        <f>VLOOKUP($B107,Данные!$A$2:$W$1215,2,FALSE)</f>
        <v>186</v>
      </c>
      <c r="S107" s="20">
        <f>VLOOKUP($B107,Данные!$A$2:$W$1215,3,FALSE)</f>
        <v>28830</v>
      </c>
      <c r="T107" s="107">
        <f t="shared" si="12"/>
        <v>155</v>
      </c>
      <c r="U107" s="35" t="str">
        <f>VLOOKUP($B107,Данные!$A$2:$W$1215,17,FALSE)</f>
        <v>5000К 4000К* 3000К*</v>
      </c>
      <c r="V107" s="35">
        <f>VLOOKUP($B107,Данные!$A$2:$W$1215,7,FALSE)</f>
        <v>67</v>
      </c>
      <c r="W107" s="103" t="str">
        <f>VLOOKUP($B107,Данные!$A$2:$W$1215,18,FALSE)</f>
        <v>5 лет</v>
      </c>
      <c r="X107" s="434"/>
      <c r="Y107" s="113">
        <f>VLOOKUP($B107,Данные!$A$2:$X$1215,24,FALSE)</f>
        <v>15570</v>
      </c>
    </row>
    <row r="108" spans="1:25" ht="135" customHeight="1" thickBot="1">
      <c r="A108" s="568"/>
      <c r="B108" s="13" t="s">
        <v>579</v>
      </c>
      <c r="C108" s="170">
        <f>VLOOKUP(B108,Данные!A:AB,28,FALSE)</f>
        <v>2133</v>
      </c>
      <c r="D108" s="581"/>
      <c r="E108" s="537"/>
      <c r="F108" s="426" t="str">
        <f>VLOOKUP($B108,Данные!$A$2:$W$1215,6,FALSE)</f>
        <v>Г (глубокая), 90°</v>
      </c>
      <c r="G108" s="426" t="str">
        <f>VLOOKUP($B108,Данные!$A$2:$W$1215,8,FALSE)</f>
        <v>Samsung LH351</v>
      </c>
      <c r="H108" s="426" t="str">
        <f>VLOOKUP($B108,Данные!$A$2:$W$1215,14,FALSE)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08" s="426" t="str">
        <f>VLOOKUP($B108,Данные!$A$2:$W$1215,4,FALSE)</f>
        <v>176-264В AС</v>
      </c>
      <c r="J108" s="426">
        <f>VLOOKUP($B108,Данные!$A$2:$W$1215,5,FALSE)</f>
        <v>0.95</v>
      </c>
      <c r="K108" s="426" t="str">
        <f>VLOOKUP($B108,Данные!$A$2:$W$1215,15,FALSE)</f>
        <v xml:space="preserve"> -60°...+50° С</v>
      </c>
      <c r="L108" s="428" t="str">
        <f>VLOOKUP($B108,Данные!$A$2:$W$1215,16,FALSE)</f>
        <v>100 000 ч</v>
      </c>
      <c r="M108" s="428" t="str">
        <f>VLOOKUP($B108,Данные!A:AB,10,FALSE)</f>
        <v>625х320х140</v>
      </c>
      <c r="N108" s="428" t="e">
        <f>VLOOKUP($B108,Данные!A:AB,11,FALSE)</f>
        <v>#N/A</v>
      </c>
      <c r="O108" s="428" t="e">
        <f>VLOOKUP($B108,Данные!A:AB,12,FALSE)</f>
        <v>#N/A</v>
      </c>
      <c r="P108" s="428" t="e">
        <f>VLOOKUP($B108,Данные!A:AB,13,FALSE)</f>
        <v>#N/A</v>
      </c>
      <c r="Q108" s="428">
        <f>VLOOKUP($B108,Данные!$A$2:$W$1215,9,FALSE)</f>
        <v>168</v>
      </c>
      <c r="R108" s="23">
        <f>VLOOKUP($B108,Данные!$A$2:$W$1215,2,FALSE)</f>
        <v>375</v>
      </c>
      <c r="S108" s="24">
        <f>VLOOKUP($B108,Данные!$A$2:$W$1215,3,FALSE)</f>
        <v>58125</v>
      </c>
      <c r="T108" s="108">
        <f t="shared" si="12"/>
        <v>155</v>
      </c>
      <c r="U108" s="36" t="str">
        <f>VLOOKUP($B108,Данные!$A$2:$W$1215,17,FALSE)</f>
        <v>5000К 4000К* 3000К*</v>
      </c>
      <c r="V108" s="36">
        <f>VLOOKUP($B108,Данные!$A$2:$W$1215,7,FALSE)</f>
        <v>67</v>
      </c>
      <c r="W108" s="105" t="str">
        <f>VLOOKUP($B108,Данные!$A$2:$W$1215,18,FALSE)</f>
        <v>5 лет</v>
      </c>
      <c r="X108" s="426"/>
      <c r="Y108" s="114">
        <f>VLOOKUP($B108,Данные!$A$2:$X$1215,24,FALSE)</f>
        <v>25955</v>
      </c>
    </row>
    <row r="109" spans="1:25" ht="135" customHeight="1">
      <c r="A109" s="567"/>
      <c r="B109" s="12" t="s">
        <v>584</v>
      </c>
      <c r="C109" s="171">
        <f>VLOOKUP(B109,Данные!A:AB,28,FALSE)</f>
        <v>2128</v>
      </c>
      <c r="D109" s="533" t="s">
        <v>24</v>
      </c>
      <c r="E109" s="535" t="s">
        <v>773</v>
      </c>
      <c r="F109" s="409" t="str">
        <f>VLOOKUP($B109,Данные!$A$2:$W$1215,6,FALSE)</f>
        <v>Г (глубокая), 90°</v>
      </c>
      <c r="G109" s="413" t="str">
        <f>VLOOKUP($B109,Данные!$A$2:$W$1215,8,FALSE)</f>
        <v>Samsung LH351</v>
      </c>
      <c r="H109" s="413" t="str">
        <f>VLOOKUP($B109,Данные!$A$2:$W$1215,14,FALSE)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09" s="409" t="str">
        <f>VLOOKUP($B109,Данные!$A$2:$W$1215,4,FALSE)</f>
        <v>176-264В AС</v>
      </c>
      <c r="J109" s="409">
        <f>VLOOKUP($B109,Данные!$A$2:$W$1215,5,FALSE)</f>
        <v>0.95</v>
      </c>
      <c r="K109" s="413" t="str">
        <f>VLOOKUP($B109,Данные!$A$2:$W$1215,15,FALSE)</f>
        <v xml:space="preserve"> -60°...+50° С</v>
      </c>
      <c r="L109" s="22" t="str">
        <f>VLOOKUP($B109,Данные!$A$2:$W$1215,16,FALSE)</f>
        <v>100 000 ч</v>
      </c>
      <c r="M109" s="22" t="str">
        <f>VLOOKUP($B109,Данные!A:AB,10,FALSE)</f>
        <v>325х320х125</v>
      </c>
      <c r="N109" s="22" t="e">
        <f>VLOOKUP($B109,Данные!A:AB,11,FALSE)</f>
        <v>#N/A</v>
      </c>
      <c r="O109" s="22" t="e">
        <f>VLOOKUP($B109,Данные!A:AB,12,FALSE)</f>
        <v>#N/A</v>
      </c>
      <c r="P109" s="22" t="e">
        <f>VLOOKUP($B109,Данные!A:AB,13,FALSE)</f>
        <v>#N/A</v>
      </c>
      <c r="Q109" s="411">
        <f>VLOOKUP($B109,Данные!$A$2:$W$1215,9,FALSE)</f>
        <v>84</v>
      </c>
      <c r="R109" s="19">
        <f>VLOOKUP($B109,Данные!$A$2:$W$1215,2,FALSE)</f>
        <v>186</v>
      </c>
      <c r="S109" s="20">
        <f>VLOOKUP($B109,Данные!$A$2:$W$1215,3,FALSE)</f>
        <v>28830</v>
      </c>
      <c r="T109" s="198">
        <f>S109/R109</f>
        <v>155</v>
      </c>
      <c r="U109" s="34" t="str">
        <f>VLOOKUP($B109,Данные!$A$2:$W$1215,17,FALSE)</f>
        <v>5000К 4000К* 3000К*</v>
      </c>
      <c r="V109" s="34">
        <f>VLOOKUP($B109,Данные!$A$2:$W$1215,7,FALSE)</f>
        <v>67</v>
      </c>
      <c r="W109" s="103" t="str">
        <f>VLOOKUP($B109,Данные!$A$2:$W$1215,18,FALSE)</f>
        <v>5 лет</v>
      </c>
      <c r="X109" s="413"/>
      <c r="Y109" s="113">
        <f>VLOOKUP($B109,Данные!$A$2:$X$1215,24,FALSE)</f>
        <v>15570</v>
      </c>
    </row>
    <row r="110" spans="1:25" ht="135" customHeight="1" thickBot="1">
      <c r="A110" s="568"/>
      <c r="B110" s="13" t="s">
        <v>585</v>
      </c>
      <c r="C110" s="170">
        <f>VLOOKUP(B110,Данные!A:AB,28,FALSE)</f>
        <v>2134</v>
      </c>
      <c r="D110" s="534"/>
      <c r="E110" s="537"/>
      <c r="F110" s="410" t="str">
        <f>VLOOKUP($B110,Данные!$A$2:$W$1215,6,FALSE)</f>
        <v>Г (глубокая), 90°</v>
      </c>
      <c r="G110" s="410" t="str">
        <f>VLOOKUP($B110,Данные!$A$2:$W$1215,8,FALSE)</f>
        <v>Samsung LH351</v>
      </c>
      <c r="H110" s="410" t="str">
        <f>VLOOKUP($B110,Данные!$A$2:$W$1215,14,FALSE)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10" s="410" t="str">
        <f>VLOOKUP($B110,Данные!$A$2:$W$1215,4,FALSE)</f>
        <v>176-264В AС</v>
      </c>
      <c r="J110" s="410">
        <f>VLOOKUP($B110,Данные!$A$2:$W$1215,5,FALSE)</f>
        <v>0.95</v>
      </c>
      <c r="K110" s="410" t="str">
        <f>VLOOKUP($B110,Данные!$A$2:$W$1215,15,FALSE)</f>
        <v xml:space="preserve"> -60°...+50° С</v>
      </c>
      <c r="L110" s="412" t="str">
        <f>VLOOKUP($B110,Данные!$A$2:$W$1215,16,FALSE)</f>
        <v>100 000 ч</v>
      </c>
      <c r="M110" s="412" t="str">
        <f>VLOOKUP($B110,Данные!A:AB,10,FALSE)</f>
        <v>625х320х125</v>
      </c>
      <c r="N110" s="412" t="e">
        <f>VLOOKUP($B110,Данные!A:AB,11,FALSE)</f>
        <v>#N/A</v>
      </c>
      <c r="O110" s="412" t="e">
        <f>VLOOKUP($B110,Данные!A:AB,12,FALSE)</f>
        <v>#N/A</v>
      </c>
      <c r="P110" s="412" t="e">
        <f>VLOOKUP($B110,Данные!A:AB,13,FALSE)</f>
        <v>#N/A</v>
      </c>
      <c r="Q110" s="412">
        <f>VLOOKUP($B110,Данные!$A$2:$W$1215,9,FALSE)</f>
        <v>168</v>
      </c>
      <c r="R110" s="23">
        <f>VLOOKUP($B110,Данные!$A$2:$W$1215,2,FALSE)</f>
        <v>375</v>
      </c>
      <c r="S110" s="24">
        <f>VLOOKUP($B110,Данные!$A$2:$W$1215,3,FALSE)</f>
        <v>58125</v>
      </c>
      <c r="T110" s="108">
        <f>S110/R110</f>
        <v>155</v>
      </c>
      <c r="U110" s="36" t="str">
        <f>VLOOKUP($B110,Данные!$A$2:$W$1215,17,FALSE)</f>
        <v>5000К 4000К* 3000К*</v>
      </c>
      <c r="V110" s="36">
        <f>VLOOKUP($B110,Данные!$A$2:$W$1215,7,FALSE)</f>
        <v>67</v>
      </c>
      <c r="W110" s="105" t="str">
        <f>VLOOKUP($B110,Данные!$A$2:$W$1215,18,FALSE)</f>
        <v>5 лет</v>
      </c>
      <c r="X110" s="410"/>
      <c r="Y110" s="114">
        <f>VLOOKUP($B110,Данные!$A$2:$X$1215,24,FALSE)</f>
        <v>25955</v>
      </c>
    </row>
    <row r="111" spans="1:25" ht="133.5" customHeight="1">
      <c r="A111" s="567"/>
      <c r="B111" s="11" t="s">
        <v>580</v>
      </c>
      <c r="C111" s="169">
        <f>VLOOKUP(B111,Данные!A:AB,28,FALSE)</f>
        <v>2129</v>
      </c>
      <c r="D111" s="532" t="s">
        <v>24</v>
      </c>
      <c r="E111" s="535" t="s">
        <v>770</v>
      </c>
      <c r="F111" s="434" t="str">
        <f>VLOOKUP($B111,Данные!$A$2:$W$1215,6,FALSE)</f>
        <v>140°</v>
      </c>
      <c r="G111" s="434" t="str">
        <f>VLOOKUP($B111,Данные!$A$2:$W$1215,8,FALSE)</f>
        <v>Samsung LH351</v>
      </c>
      <c r="H111" s="434" t="str">
        <f>VLOOKUP($B111,Данные!$A$2:$W$1215,14,FALSE)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11" s="434" t="str">
        <f>VLOOKUP($B111,Данные!$A$2:$W$1215,4,FALSE)</f>
        <v>176-264В AС</v>
      </c>
      <c r="J111" s="434">
        <f>VLOOKUP($B111,Данные!$A$2:$W$1215,5,FALSE)</f>
        <v>0.95</v>
      </c>
      <c r="K111" s="434" t="str">
        <f>VLOOKUP($B111,Данные!$A$2:$W$1215,15,FALSE)</f>
        <v xml:space="preserve"> -60°...+50° С</v>
      </c>
      <c r="L111" s="474" t="str">
        <f>VLOOKUP($B111,Данные!$A$2:$W$1215,16,FALSE)</f>
        <v>100 000 ч</v>
      </c>
      <c r="M111" s="474" t="str">
        <f>VLOOKUP($B111,Данные!A:AB,10,FALSE)</f>
        <v>325х320х140</v>
      </c>
      <c r="N111" s="474" t="e">
        <f>VLOOKUP($B111,Данные!A:AB,11,FALSE)</f>
        <v>#N/A</v>
      </c>
      <c r="O111" s="474" t="e">
        <f>VLOOKUP($B111,Данные!A:AB,12,FALSE)</f>
        <v>#N/A</v>
      </c>
      <c r="P111" s="474" t="e">
        <f>VLOOKUP($B111,Данные!A:AB,13,FALSE)</f>
        <v>#N/A</v>
      </c>
      <c r="Q111" s="474">
        <f>VLOOKUP($B111,Данные!$A$2:$W$1215,9,FALSE)</f>
        <v>84</v>
      </c>
      <c r="R111" s="475">
        <f>VLOOKUP($B111,Данные!$A$2:$W$1215,2,FALSE)</f>
        <v>186</v>
      </c>
      <c r="S111" s="476">
        <f>VLOOKUP($B111,Данные!$A$2:$W$1215,3,FALSE)</f>
        <v>28830</v>
      </c>
      <c r="T111" s="477">
        <f t="shared" si="12"/>
        <v>155</v>
      </c>
      <c r="U111" s="478" t="str">
        <f>VLOOKUP($B111,Данные!$A$2:$W$1215,17,FALSE)</f>
        <v>5000К 4000К* 3000К*</v>
      </c>
      <c r="V111" s="478">
        <f>VLOOKUP($B111,Данные!$A$2:$W$1215,7,FALSE)</f>
        <v>67</v>
      </c>
      <c r="W111" s="479" t="str">
        <f>VLOOKUP($B111,Данные!$A$2:$W$1215,18,FALSE)</f>
        <v>5 лет</v>
      </c>
      <c r="X111" s="434"/>
      <c r="Y111" s="113">
        <f>VLOOKUP($B111,Данные!$A$2:$X$1215,24,FALSE)</f>
        <v>15570</v>
      </c>
    </row>
    <row r="112" spans="1:25" ht="133.5" customHeight="1" thickBot="1">
      <c r="A112" s="568"/>
      <c r="B112" s="13" t="s">
        <v>581</v>
      </c>
      <c r="C112" s="170">
        <f>VLOOKUP(B112,Данные!A:AB,28,FALSE)</f>
        <v>2135</v>
      </c>
      <c r="D112" s="534"/>
      <c r="E112" s="537"/>
      <c r="F112" s="456" t="str">
        <f>VLOOKUP($B112,Данные!$A$2:$W$1215,6,FALSE)</f>
        <v>140°</v>
      </c>
      <c r="G112" s="451" t="str">
        <f>VLOOKUP($B112,Данные!$A$2:$W$1215,8,FALSE)</f>
        <v>Samsung LH351</v>
      </c>
      <c r="H112" s="451" t="str">
        <f>VLOOKUP($B112,Данные!$A$2:$W$1215,14,FALSE)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12" s="451" t="str">
        <f>VLOOKUP($B112,Данные!$A$2:$W$1215,4,FALSE)</f>
        <v>176-264В AС</v>
      </c>
      <c r="J112" s="451">
        <f>VLOOKUP($B112,Данные!$A$2:$W$1215,5,FALSE)</f>
        <v>0.95</v>
      </c>
      <c r="K112" s="451" t="str">
        <f>VLOOKUP($B112,Данные!$A$2:$W$1215,15,FALSE)</f>
        <v xml:space="preserve"> -60°...+50° С</v>
      </c>
      <c r="L112" s="453" t="str">
        <f>VLOOKUP($B112,Данные!$A$2:$W$1215,16,FALSE)</f>
        <v>100 000 ч</v>
      </c>
      <c r="M112" s="453" t="str">
        <f>VLOOKUP($B112,Данные!A:AB,10,FALSE)</f>
        <v>625х320х140</v>
      </c>
      <c r="N112" s="453" t="e">
        <f>VLOOKUP($B112,Данные!A:AB,11,FALSE)</f>
        <v>#N/A</v>
      </c>
      <c r="O112" s="453" t="e">
        <f>VLOOKUP($B112,Данные!A:AB,12,FALSE)</f>
        <v>#N/A</v>
      </c>
      <c r="P112" s="453" t="e">
        <f>VLOOKUP($B112,Данные!A:AB,13,FALSE)</f>
        <v>#N/A</v>
      </c>
      <c r="Q112" s="453">
        <f>VLOOKUP($B112,Данные!$A$2:$W$1215,9,FALSE)</f>
        <v>168</v>
      </c>
      <c r="R112" s="23">
        <f>VLOOKUP($B112,Данные!$A$2:$W$1215,2,FALSE)</f>
        <v>375</v>
      </c>
      <c r="S112" s="24">
        <f>VLOOKUP($B112,Данные!$A$2:$W$1215,3,FALSE)</f>
        <v>58125</v>
      </c>
      <c r="T112" s="108">
        <f t="shared" si="12"/>
        <v>155</v>
      </c>
      <c r="U112" s="36" t="str">
        <f>VLOOKUP($B112,Данные!$A$2:$W$1215,17,FALSE)</f>
        <v>5000К 4000К* 3000К*</v>
      </c>
      <c r="V112" s="36">
        <f>VLOOKUP($B112,Данные!$A$2:$W$1215,7,FALSE)</f>
        <v>67</v>
      </c>
      <c r="W112" s="105" t="str">
        <f>VLOOKUP($B112,Данные!$A$2:$W$1215,18,FALSE)</f>
        <v>5 лет</v>
      </c>
      <c r="X112" s="451"/>
      <c r="Y112" s="114">
        <f>VLOOKUP($B112,Данные!$A$2:$X$1215,24,FALSE)</f>
        <v>25955</v>
      </c>
    </row>
    <row r="113" spans="1:25" ht="133.5" customHeight="1">
      <c r="A113" s="567"/>
      <c r="B113" s="12" t="s">
        <v>586</v>
      </c>
      <c r="C113" s="171">
        <f>VLOOKUP(B113,Данные!A:AB,28,FALSE)</f>
        <v>2130</v>
      </c>
      <c r="D113" s="533" t="s">
        <v>24</v>
      </c>
      <c r="E113" s="578" t="s">
        <v>770</v>
      </c>
      <c r="F113" s="413" t="str">
        <f>VLOOKUP($B113,Данные!$A$2:$W$1215,6,FALSE)</f>
        <v>140°</v>
      </c>
      <c r="G113" s="413" t="str">
        <f>VLOOKUP($B113,Данные!$A$2:$W$1215,8,FALSE)</f>
        <v>Samsung LH351</v>
      </c>
      <c r="H113" s="413" t="str">
        <f>VLOOKUP($B113,Данные!$A$2:$W$1215,14,FALSE)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13" s="413" t="str">
        <f>VLOOKUP($B113,Данные!$A$2:$W$1215,4,FALSE)</f>
        <v>176-264В AС</v>
      </c>
      <c r="J113" s="413">
        <f>VLOOKUP($B113,Данные!$A$2:$W$1215,5,FALSE)</f>
        <v>0.95</v>
      </c>
      <c r="K113" s="413" t="str">
        <f>VLOOKUP($B113,Данные!$A$2:$W$1215,15,FALSE)</f>
        <v xml:space="preserve"> -60°...+50° С</v>
      </c>
      <c r="L113" s="411" t="str">
        <f>VLOOKUP($B113,Данные!$A$2:$W$1215,16,FALSE)</f>
        <v>100 000 ч</v>
      </c>
      <c r="M113" s="411" t="str">
        <f>VLOOKUP($B113,Данные!A:AB,10,FALSE)</f>
        <v>325х320х125</v>
      </c>
      <c r="N113" s="411" t="e">
        <f>VLOOKUP($B113,Данные!A:AB,11,FALSE)</f>
        <v>#N/A</v>
      </c>
      <c r="O113" s="411" t="e">
        <f>VLOOKUP($B113,Данные!A:AB,12,FALSE)</f>
        <v>#N/A</v>
      </c>
      <c r="P113" s="411" t="e">
        <f>VLOOKUP($B113,Данные!A:AB,13,FALSE)</f>
        <v>#N/A</v>
      </c>
      <c r="Q113" s="411">
        <f>VLOOKUP($B113,Данные!$A$2:$W$1215,9,FALSE)</f>
        <v>84</v>
      </c>
      <c r="R113" s="27">
        <f>VLOOKUP($B113,Данные!$A$2:$W$1215,2,FALSE)</f>
        <v>186</v>
      </c>
      <c r="S113" s="28">
        <f>VLOOKUP($B113,Данные!$A$2:$W$1215,3,FALSE)</f>
        <v>28830</v>
      </c>
      <c r="T113" s="198">
        <f t="shared" ref="T113:T114" si="13">S113/R113</f>
        <v>155</v>
      </c>
      <c r="U113" s="34" t="str">
        <f>VLOOKUP($B113,Данные!$A$2:$W$1215,17,FALSE)</f>
        <v>5000К 4000К* 3000К*</v>
      </c>
      <c r="V113" s="34">
        <f>VLOOKUP($B113,Данные!$A$2:$W$1215,7,FALSE)</f>
        <v>67</v>
      </c>
      <c r="W113" s="104" t="str">
        <f>VLOOKUP($B113,Данные!$A$2:$W$1215,18,FALSE)</f>
        <v>5 лет</v>
      </c>
      <c r="X113" s="413"/>
      <c r="Y113" s="113">
        <f>VLOOKUP($B113,Данные!$A$2:$X$1215,24,FALSE)</f>
        <v>15570</v>
      </c>
    </row>
    <row r="114" spans="1:25" ht="133.5" customHeight="1" thickBot="1">
      <c r="A114" s="568"/>
      <c r="B114" s="12" t="s">
        <v>587</v>
      </c>
      <c r="C114" s="171">
        <f>VLOOKUP(B114,Данные!A:AB,28,FALSE)</f>
        <v>2136</v>
      </c>
      <c r="D114" s="534"/>
      <c r="E114" s="579"/>
      <c r="F114" s="410" t="str">
        <f>VLOOKUP($B114,Данные!$A$2:$W$1215,6,FALSE)</f>
        <v>140°</v>
      </c>
      <c r="G114" s="410" t="str">
        <f>VLOOKUP($B114,Данные!$A$2:$W$1215,8,FALSE)</f>
        <v>Samsung LH351</v>
      </c>
      <c r="H114" s="410" t="str">
        <f>VLOOKUP($B114,Данные!$A$2:$W$1215,14,FALSE)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14" s="410" t="str">
        <f>VLOOKUP($B114,Данные!$A$2:$W$1215,4,FALSE)</f>
        <v>176-264В AС</v>
      </c>
      <c r="J114" s="410">
        <f>VLOOKUP($B114,Данные!$A$2:$W$1215,5,FALSE)</f>
        <v>0.95</v>
      </c>
      <c r="K114" s="410" t="str">
        <f>VLOOKUP($B114,Данные!$A$2:$W$1215,15,FALSE)</f>
        <v xml:space="preserve"> -60°...+50° С</v>
      </c>
      <c r="L114" s="412" t="str">
        <f>VLOOKUP($B114,Данные!$A$2:$W$1215,16,FALSE)</f>
        <v>100 000 ч</v>
      </c>
      <c r="M114" s="412" t="str">
        <f>VLOOKUP($B114,Данные!A:AB,10,FALSE)</f>
        <v>625х320х125</v>
      </c>
      <c r="N114" s="412" t="e">
        <f>VLOOKUP($B114,Данные!A:AB,11,FALSE)</f>
        <v>#N/A</v>
      </c>
      <c r="O114" s="412" t="e">
        <f>VLOOKUP($B114,Данные!A:AB,12,FALSE)</f>
        <v>#N/A</v>
      </c>
      <c r="P114" s="412" t="e">
        <f>VLOOKUP($B114,Данные!A:AB,13,FALSE)</f>
        <v>#N/A</v>
      </c>
      <c r="Q114" s="412">
        <f>VLOOKUP($B114,Данные!$A$2:$W$1215,9,FALSE)</f>
        <v>168</v>
      </c>
      <c r="R114" s="27">
        <f>VLOOKUP($B114,Данные!$A$2:$W$1215,2,FALSE)</f>
        <v>375</v>
      </c>
      <c r="S114" s="24">
        <f>VLOOKUP($B114,Данные!$A$2:$W$1215,3,FALSE)</f>
        <v>58125</v>
      </c>
      <c r="T114" s="108">
        <f t="shared" si="13"/>
        <v>155</v>
      </c>
      <c r="U114" s="36" t="str">
        <f>VLOOKUP($B114,Данные!$A$2:$W$1215,17,FALSE)</f>
        <v>5000К 4000К* 3000К*</v>
      </c>
      <c r="V114" s="36">
        <f>VLOOKUP($B114,Данные!$A$2:$W$1215,7,FALSE)</f>
        <v>67</v>
      </c>
      <c r="W114" s="105" t="str">
        <f>VLOOKUP($B114,Данные!$A$2:$W$1215,18,FALSE)</f>
        <v>5 лет</v>
      </c>
      <c r="X114" s="410"/>
      <c r="Y114" s="113">
        <f>VLOOKUP($B114,Данные!$A$2:$X$1215,24,FALSE)</f>
        <v>25955</v>
      </c>
    </row>
    <row r="115" spans="1:25" ht="39.950000000000003" customHeight="1" thickBot="1">
      <c r="A115" s="543" t="s">
        <v>318</v>
      </c>
      <c r="B115" s="544"/>
      <c r="C115" s="544"/>
      <c r="D115" s="544"/>
      <c r="E115" s="544"/>
      <c r="F115" s="544"/>
      <c r="G115" s="544"/>
      <c r="H115" s="544"/>
      <c r="I115" s="544"/>
      <c r="J115" s="544"/>
      <c r="K115" s="544"/>
      <c r="L115" s="544"/>
      <c r="M115" s="544"/>
      <c r="N115" s="544"/>
      <c r="O115" s="544"/>
      <c r="P115" s="544"/>
      <c r="Q115" s="544"/>
      <c r="R115" s="544"/>
      <c r="S115" s="544"/>
      <c r="T115" s="544"/>
      <c r="U115" s="544"/>
      <c r="V115" s="544"/>
      <c r="W115" s="544"/>
      <c r="X115" s="544"/>
      <c r="Y115" s="545"/>
    </row>
    <row r="116" spans="1:25" ht="270" customHeight="1" thickBot="1">
      <c r="A116" s="358"/>
      <c r="B116" s="359" t="s">
        <v>320</v>
      </c>
      <c r="C116" s="360">
        <f>VLOOKUP(B116,Данные!A:AB,28,FALSE)</f>
        <v>2075</v>
      </c>
      <c r="D116" s="361" t="s">
        <v>24</v>
      </c>
      <c r="E116" s="362" t="str">
        <f>CONCATENATE(CONCATENATE("КСС: К / Г (в зав. от модели) ",$G$4,": ",$G116,CHAR(10),$H$4,": ",$H116,CHAR(10),$I$4,": ",$I116,CHAR(10),$J$4,": ",$J116,CHAR(10),$K$4,": ",$K116,CHAR(10),$L$4,": ",$L116,CHAR(10)),"*Цветовая темп.: 5000К (по умолчанию), 3000К, 4000К (опционально)")</f>
        <v>КСС: К / Г (в зав. от модели) 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116" s="362" t="str">
        <f>VLOOKUP($B116,Данные!$A$2:$W$1215,6,FALSE)</f>
        <v>К (концентрированная), 27°</v>
      </c>
      <c r="G116" s="362" t="str">
        <f>VLOOKUP($B116,Данные!$A$2:$W$1215,8,FALSE)</f>
        <v>Samsung LH351</v>
      </c>
      <c r="H116" s="362" t="str">
        <f>VLOOKUP($B116,Данные!$A$2:$W$1215,14,FALSE)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16" s="362" t="str">
        <f>VLOOKUP($B116,Данные!$A$2:$W$1215,4,FALSE)</f>
        <v>176-264В AС</v>
      </c>
      <c r="J116" s="362">
        <f>VLOOKUP($B116,Данные!$A$2:$W$1215,5,FALSE)</f>
        <v>0.95</v>
      </c>
      <c r="K116" s="362" t="str">
        <f>VLOOKUP($B116,Данные!$A$2:$W$1215,15,FALSE)</f>
        <v xml:space="preserve"> -60°...+50° С</v>
      </c>
      <c r="L116" s="363" t="str">
        <f>VLOOKUP($B116,Данные!$A$2:$W$1215,16,FALSE)</f>
        <v>100 000 ч</v>
      </c>
      <c r="M116" s="363" t="str">
        <f>VLOOKUP($B116,Данные!A:AB,10,FALSE)</f>
        <v>550х540х140</v>
      </c>
      <c r="N116" s="363" t="e">
        <f>VLOOKUP($B116,Данные!A:AB,11,FALSE)</f>
        <v>#N/A</v>
      </c>
      <c r="O116" s="363" t="e">
        <f>VLOOKUP($B116,Данные!A:AB,12,FALSE)</f>
        <v>#N/A</v>
      </c>
      <c r="P116" s="363" t="e">
        <f>VLOOKUP($B116,Данные!A:AB,13,FALSE)</f>
        <v>#N/A</v>
      </c>
      <c r="Q116" s="363">
        <f>VLOOKUP($B116,Данные!$A$2:$W$1215,9,FALSE)</f>
        <v>180</v>
      </c>
      <c r="R116" s="364">
        <f>VLOOKUP($B116,Данные!$A$2:$W$1215,2,FALSE)</f>
        <v>395</v>
      </c>
      <c r="S116" s="365">
        <f>VLOOKUP($B116,Данные!$A$2:$W$1215,3,FALSE)</f>
        <v>65175</v>
      </c>
      <c r="T116" s="366">
        <f>S116/R116</f>
        <v>165</v>
      </c>
      <c r="U116" s="367" t="str">
        <f>VLOOKUP($B116,Данные!$A$2:$W$1215,17,FALSE)</f>
        <v>5000К 4000К* 3000К*</v>
      </c>
      <c r="V116" s="367">
        <f>VLOOKUP($B116,Данные!$A$2:$W$1215,7,FALSE)</f>
        <v>67</v>
      </c>
      <c r="W116" s="368" t="str">
        <f>VLOOKUP($B116,Данные!$A$2:$W$1215,18,FALSE)</f>
        <v>5 лет</v>
      </c>
      <c r="X116" s="362"/>
      <c r="Y116" s="473">
        <f>VLOOKUP($B116,Данные!$A$2:$X$1215,24,FALSE)</f>
        <v>38935</v>
      </c>
    </row>
    <row r="117" spans="1:25" ht="60" customHeight="1">
      <c r="A117" s="572" t="s">
        <v>505</v>
      </c>
      <c r="B117" s="573"/>
      <c r="C117" s="573"/>
      <c r="D117" s="573"/>
      <c r="E117" s="573"/>
      <c r="F117" s="573"/>
      <c r="G117" s="573"/>
      <c r="H117" s="573"/>
      <c r="I117" s="573"/>
      <c r="J117" s="573"/>
      <c r="K117" s="573"/>
      <c r="L117" s="573"/>
      <c r="M117" s="573"/>
      <c r="N117" s="573"/>
      <c r="O117" s="573"/>
      <c r="P117" s="573"/>
      <c r="Q117" s="573"/>
      <c r="R117" s="573"/>
      <c r="S117" s="573"/>
      <c r="T117" s="573"/>
      <c r="U117" s="573"/>
      <c r="V117" s="573"/>
      <c r="W117" s="573"/>
      <c r="X117" s="573"/>
      <c r="Y117" s="574"/>
    </row>
  </sheetData>
  <mergeCells count="151">
    <mergeCell ref="A1:B1"/>
    <mergeCell ref="C1:X1"/>
    <mergeCell ref="E23:E25"/>
    <mergeCell ref="D20:D22"/>
    <mergeCell ref="E20:E22"/>
    <mergeCell ref="A8:A10"/>
    <mergeCell ref="D8:D10"/>
    <mergeCell ref="E8:E10"/>
    <mergeCell ref="A14:A16"/>
    <mergeCell ref="D14:D16"/>
    <mergeCell ref="E14:E16"/>
    <mergeCell ref="A20:A22"/>
    <mergeCell ref="A23:A25"/>
    <mergeCell ref="D23:D25"/>
    <mergeCell ref="A11:A13"/>
    <mergeCell ref="D11:D13"/>
    <mergeCell ref="E11:E13"/>
    <mergeCell ref="A17:A19"/>
    <mergeCell ref="A2:Y2"/>
    <mergeCell ref="E3:V3"/>
    <mergeCell ref="A5:A7"/>
    <mergeCell ref="D5:D7"/>
    <mergeCell ref="E5:E7"/>
    <mergeCell ref="A3:A4"/>
    <mergeCell ref="A113:A114"/>
    <mergeCell ref="D113:D114"/>
    <mergeCell ref="E113:E114"/>
    <mergeCell ref="A105:A106"/>
    <mergeCell ref="D105:D106"/>
    <mergeCell ref="E105:E106"/>
    <mergeCell ref="A109:A110"/>
    <mergeCell ref="D109:D110"/>
    <mergeCell ref="E109:E110"/>
    <mergeCell ref="A107:A108"/>
    <mergeCell ref="A111:A112"/>
    <mergeCell ref="D107:D108"/>
    <mergeCell ref="D111:D112"/>
    <mergeCell ref="E107:E108"/>
    <mergeCell ref="E111:E112"/>
    <mergeCell ref="E103:E104"/>
    <mergeCell ref="D73:D74"/>
    <mergeCell ref="D77:D78"/>
    <mergeCell ref="E69:E70"/>
    <mergeCell ref="E73:E74"/>
    <mergeCell ref="E77:E78"/>
    <mergeCell ref="E97:E99"/>
    <mergeCell ref="E71:E72"/>
    <mergeCell ref="A103:A104"/>
    <mergeCell ref="D103:D104"/>
    <mergeCell ref="A71:A72"/>
    <mergeCell ref="A75:A76"/>
    <mergeCell ref="D69:D70"/>
    <mergeCell ref="E88:E90"/>
    <mergeCell ref="A94:A96"/>
    <mergeCell ref="D94:D96"/>
    <mergeCell ref="D97:D99"/>
    <mergeCell ref="B3:B4"/>
    <mergeCell ref="D3:D4"/>
    <mergeCell ref="W3:W4"/>
    <mergeCell ref="X3:X4"/>
    <mergeCell ref="C3:C4"/>
    <mergeCell ref="E58:E60"/>
    <mergeCell ref="A26:A28"/>
    <mergeCell ref="D26:D28"/>
    <mergeCell ref="E17:E19"/>
    <mergeCell ref="Y5:Y7"/>
    <mergeCell ref="Y8:Y10"/>
    <mergeCell ref="Y23:Y25"/>
    <mergeCell ref="Y26:Y28"/>
    <mergeCell ref="E26:E28"/>
    <mergeCell ref="D17:D19"/>
    <mergeCell ref="A31:A32"/>
    <mergeCell ref="A29:A30"/>
    <mergeCell ref="A33:A34"/>
    <mergeCell ref="A37:A38"/>
    <mergeCell ref="D29:D30"/>
    <mergeCell ref="E29:E30"/>
    <mergeCell ref="D33:D34"/>
    <mergeCell ref="E33:E34"/>
    <mergeCell ref="A35:A36"/>
    <mergeCell ref="A39:A40"/>
    <mergeCell ref="E82:E84"/>
    <mergeCell ref="A52:A54"/>
    <mergeCell ref="A117:Y117"/>
    <mergeCell ref="A43:A45"/>
    <mergeCell ref="D43:D45"/>
    <mergeCell ref="E43:E45"/>
    <mergeCell ref="A79:A81"/>
    <mergeCell ref="D79:D81"/>
    <mergeCell ref="E79:E81"/>
    <mergeCell ref="A85:A87"/>
    <mergeCell ref="D85:D87"/>
    <mergeCell ref="E85:E87"/>
    <mergeCell ref="A91:A93"/>
    <mergeCell ref="D91:D93"/>
    <mergeCell ref="E91:E93"/>
    <mergeCell ref="A64:A66"/>
    <mergeCell ref="D64:D66"/>
    <mergeCell ref="E64:E66"/>
    <mergeCell ref="A88:A90"/>
    <mergeCell ref="D88:D90"/>
    <mergeCell ref="A69:A70"/>
    <mergeCell ref="A73:A74"/>
    <mergeCell ref="D37:D38"/>
    <mergeCell ref="E37:E38"/>
    <mergeCell ref="E41:E42"/>
    <mergeCell ref="E31:E32"/>
    <mergeCell ref="E35:E36"/>
    <mergeCell ref="E39:E40"/>
    <mergeCell ref="D31:D32"/>
    <mergeCell ref="D35:D36"/>
    <mergeCell ref="D39:D40"/>
    <mergeCell ref="Y43:Y45"/>
    <mergeCell ref="D52:D54"/>
    <mergeCell ref="E52:E54"/>
    <mergeCell ref="A58:A60"/>
    <mergeCell ref="D58:D60"/>
    <mergeCell ref="A115:Y115"/>
    <mergeCell ref="A49:A51"/>
    <mergeCell ref="D49:D51"/>
    <mergeCell ref="E49:E51"/>
    <mergeCell ref="A61:A63"/>
    <mergeCell ref="D61:D63"/>
    <mergeCell ref="E61:E63"/>
    <mergeCell ref="A46:A48"/>
    <mergeCell ref="D46:D48"/>
    <mergeCell ref="E46:E48"/>
    <mergeCell ref="A55:A57"/>
    <mergeCell ref="D55:D57"/>
    <mergeCell ref="E55:E57"/>
    <mergeCell ref="A100:A102"/>
    <mergeCell ref="D100:D102"/>
    <mergeCell ref="E100:E102"/>
    <mergeCell ref="E67:E68"/>
    <mergeCell ref="E94:E96"/>
    <mergeCell ref="A82:A84"/>
    <mergeCell ref="Y100:Y102"/>
    <mergeCell ref="Y97:Y99"/>
    <mergeCell ref="Y82:Y84"/>
    <mergeCell ref="Y79:Y81"/>
    <mergeCell ref="A67:A68"/>
    <mergeCell ref="D67:D68"/>
    <mergeCell ref="Y64:Y66"/>
    <mergeCell ref="Y61:Y63"/>
    <mergeCell ref="Y46:Y48"/>
    <mergeCell ref="D82:D84"/>
    <mergeCell ref="E75:E76"/>
    <mergeCell ref="A77:A78"/>
    <mergeCell ref="D71:D72"/>
    <mergeCell ref="D75:D76"/>
    <mergeCell ref="A97:A99"/>
  </mergeCells>
  <pageMargins left="0.25" right="0.25" top="0.75" bottom="0.75" header="0.3" footer="0.3"/>
  <pageSetup paperSize="9" scale="29" fitToHeight="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outlinePr summaryBelow="0" summaryRight="0"/>
    <pageSetUpPr fitToPage="1"/>
  </sheetPr>
  <dimension ref="A1:Y101"/>
  <sheetViews>
    <sheetView view="pageBreakPreview" zoomScale="70" zoomScaleNormal="65" zoomScaleSheetLayoutView="70" workbookViewId="0">
      <pane xSplit="2" ySplit="4" topLeftCell="P20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Y1" sqref="Y1:Z1048576"/>
    </sheetView>
  </sheetViews>
  <sheetFormatPr defaultColWidth="9.140625" defaultRowHeight="15" outlineLevelCol="1"/>
  <cols>
    <col min="1" max="1" width="65.7109375" style="254" customWidth="1"/>
    <col min="2" max="2" width="32.7109375" style="8" customWidth="1"/>
    <col min="3" max="3" width="20.140625" style="8" customWidth="1"/>
    <col min="4" max="4" width="25.7109375" style="5" customWidth="1"/>
    <col min="5" max="5" width="40.7109375" style="3" customWidth="1"/>
    <col min="6" max="6" width="33.140625" style="5" customWidth="1" outlineLevel="1"/>
    <col min="7" max="7" width="27.140625" style="5" customWidth="1" outlineLevel="1"/>
    <col min="8" max="8" width="38.5703125" style="5" customWidth="1" outlineLevel="1"/>
    <col min="9" max="9" width="18.5703125" style="5" customWidth="1" outlineLevel="1"/>
    <col min="10" max="10" width="9.42578125" style="5" customWidth="1" outlineLevel="1"/>
    <col min="11" max="11" width="15.85546875" style="5" customWidth="1" outlineLevel="1"/>
    <col min="12" max="12" width="19.5703125" style="5" customWidth="1" outlineLevel="1"/>
    <col min="13" max="14" width="16.85546875" style="6" customWidth="1" outlineLevel="1"/>
    <col min="15" max="15" width="12.42578125" style="6" customWidth="1" outlineLevel="1"/>
    <col min="16" max="16" width="13.140625" style="6" customWidth="1" outlineLevel="1"/>
    <col min="17" max="17" width="12.7109375" style="5" customWidth="1"/>
    <col min="18" max="18" width="14.7109375" style="5" customWidth="1"/>
    <col min="19" max="19" width="11.85546875" style="5" customWidth="1"/>
    <col min="20" max="20" width="12.7109375" style="5" customWidth="1"/>
    <col min="21" max="21" width="13.7109375" style="5" customWidth="1"/>
    <col min="22" max="22" width="12.140625" style="5" customWidth="1"/>
    <col min="23" max="23" width="14.7109375" style="5" customWidth="1"/>
    <col min="24" max="24" width="13.7109375" style="5" customWidth="1"/>
    <col min="25" max="25" width="15.7109375" style="101" customWidth="1"/>
    <col min="26" max="16384" width="9.140625" style="5"/>
  </cols>
  <sheetData>
    <row r="1" spans="1:25" ht="31.5" customHeight="1">
      <c r="A1" s="590" t="s">
        <v>606</v>
      </c>
      <c r="B1" s="591"/>
      <c r="C1" s="560"/>
      <c r="D1" s="560"/>
      <c r="E1" s="560"/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  <c r="R1" s="560"/>
      <c r="S1" s="560"/>
      <c r="T1" s="560"/>
      <c r="U1" s="560"/>
      <c r="V1" s="560"/>
      <c r="W1" s="560"/>
      <c r="X1" s="560"/>
    </row>
    <row r="2" spans="1:25" ht="30" customHeight="1">
      <c r="A2" s="595" t="s">
        <v>313</v>
      </c>
      <c r="B2" s="595"/>
      <c r="C2" s="595"/>
      <c r="D2" s="595"/>
      <c r="E2" s="595"/>
      <c r="F2" s="595"/>
      <c r="G2" s="595"/>
      <c r="H2" s="595"/>
      <c r="I2" s="595"/>
      <c r="J2" s="595"/>
      <c r="K2" s="595"/>
      <c r="L2" s="595"/>
      <c r="M2" s="595"/>
      <c r="N2" s="595"/>
      <c r="O2" s="595"/>
      <c r="P2" s="595"/>
      <c r="Q2" s="595"/>
      <c r="R2" s="595"/>
      <c r="S2" s="595"/>
      <c r="T2" s="595"/>
      <c r="U2" s="595"/>
      <c r="V2" s="595"/>
      <c r="W2" s="595"/>
      <c r="X2" s="595"/>
      <c r="Y2" s="595"/>
    </row>
    <row r="3" spans="1:25" s="101" customFormat="1" ht="24.95" customHeight="1">
      <c r="A3" s="547" t="s">
        <v>0</v>
      </c>
      <c r="B3" s="547" t="s">
        <v>1</v>
      </c>
      <c r="C3" s="547" t="s">
        <v>239</v>
      </c>
      <c r="D3" s="547" t="s">
        <v>4</v>
      </c>
      <c r="E3" s="526" t="s">
        <v>9</v>
      </c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  <c r="Q3" s="527"/>
      <c r="R3" s="527"/>
      <c r="S3" s="527"/>
      <c r="T3" s="527"/>
      <c r="U3" s="527"/>
      <c r="V3" s="528"/>
      <c r="W3" s="549" t="s">
        <v>3</v>
      </c>
      <c r="X3" s="549" t="s">
        <v>163</v>
      </c>
      <c r="Y3" s="523"/>
    </row>
    <row r="4" spans="1:25" s="101" customFormat="1" ht="76.5" customHeight="1" thickBot="1">
      <c r="A4" s="548"/>
      <c r="B4" s="548"/>
      <c r="C4" s="548"/>
      <c r="D4" s="548"/>
      <c r="E4" s="261" t="s">
        <v>18</v>
      </c>
      <c r="F4" s="261" t="s">
        <v>13</v>
      </c>
      <c r="G4" s="261" t="s">
        <v>5</v>
      </c>
      <c r="H4" s="261" t="s">
        <v>6</v>
      </c>
      <c r="I4" s="261" t="s">
        <v>12</v>
      </c>
      <c r="J4" s="261" t="s">
        <v>11</v>
      </c>
      <c r="K4" s="261" t="s">
        <v>10</v>
      </c>
      <c r="L4" s="261" t="s">
        <v>8</v>
      </c>
      <c r="M4" s="306" t="s">
        <v>469</v>
      </c>
      <c r="N4" s="306" t="s">
        <v>470</v>
      </c>
      <c r="O4" s="306" t="s">
        <v>471</v>
      </c>
      <c r="P4" s="306" t="s">
        <v>472</v>
      </c>
      <c r="Q4" s="390" t="s">
        <v>545</v>
      </c>
      <c r="R4" s="261" t="s">
        <v>26</v>
      </c>
      <c r="S4" s="261" t="s">
        <v>28</v>
      </c>
      <c r="T4" s="261" t="s">
        <v>27</v>
      </c>
      <c r="U4" s="261" t="s">
        <v>21</v>
      </c>
      <c r="V4" s="261" t="s">
        <v>2</v>
      </c>
      <c r="W4" s="550"/>
      <c r="X4" s="550"/>
      <c r="Y4" s="110" t="s">
        <v>30</v>
      </c>
    </row>
    <row r="5" spans="1:25" s="101" customFormat="1" ht="90" customHeight="1">
      <c r="A5" s="596"/>
      <c r="B5" s="441" t="s">
        <v>847</v>
      </c>
      <c r="C5" s="172">
        <f>VLOOKUP(B5,Данные!A:AB,28,FALSE)</f>
        <v>4107</v>
      </c>
      <c r="D5" s="532" t="s">
        <v>314</v>
      </c>
      <c r="E5" s="535" t="str">
        <f>CONCATENATE(CONCATENATE($F$4,": ",$F5,CHAR(10),$G$4,": ",$G5,CHAR(10),$H$4,": ",$H5,CHAR(10),$I$4,": ",$I5,CHAR(10),$J$4,": ",$J5,CHAR(10),$K$4,": ",$K5,CHAR(10),$L$4,": ",$L5,CHAR(10)),"*Цветовая темп.: 5000К")</f>
        <v>КСС: К (концентрированная), 58°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100-277В AС
Сos φ: 0,95
Рабочая t°:  -60°...+50° С
Срок службы: 100 000 ч
*Цветовая темп.: 5000К</v>
      </c>
      <c r="F5" s="495" t="str">
        <f>VLOOKUP($B5,Данные!$A$2:$W$1215,6,FALSE)</f>
        <v>К (концентрированная), 58°</v>
      </c>
      <c r="G5" s="495" t="str">
        <f>VLOOKUP($B5,Данные!$A$2:$W$1215,8,FALSE)</f>
        <v>Samsung LH351</v>
      </c>
      <c r="H5" s="495" t="str">
        <f>VLOOKUP($B5,Данные!$A$2:$W$1215,14,FALSE)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5" s="495" t="str">
        <f>VLOOKUP($B5,Данные!$A$2:$W$1215,4,FALSE)</f>
        <v>100-277В AС</v>
      </c>
      <c r="J5" s="495">
        <f>VLOOKUP($B5,Данные!$A$2:$W$1215,5,FALSE)</f>
        <v>0.95</v>
      </c>
      <c r="K5" s="495" t="str">
        <f>VLOOKUP($B5,Данные!$A$2:$W$1215,15,FALSE)</f>
        <v xml:space="preserve"> -60°...+50° С</v>
      </c>
      <c r="L5" s="495" t="str">
        <f>VLOOKUP($B5,Данные!$A$2:$W$1215,16,FALSE)</f>
        <v>100 000 ч</v>
      </c>
      <c r="M5" s="495" t="str">
        <f>VLOOKUP($B5,Данные!A:AB,10,FALSE)</f>
        <v>275x100x140</v>
      </c>
      <c r="N5" s="22" t="e">
        <f>VLOOKUP($B5,Данные!A:AB,11,FALSE)</f>
        <v>#N/A</v>
      </c>
      <c r="O5" s="22">
        <f>VLOOKUP($B5,Данные!A:AB,12,FALSE)</f>
        <v>1150</v>
      </c>
      <c r="P5" s="22" t="e">
        <f>VLOOKUP($B5,Данные!A:AB,13,FALSE)</f>
        <v>#N/A</v>
      </c>
      <c r="Q5" s="22">
        <f>VLOOKUP($B5,Данные!$A$2:$W$1215,9,FALSE)</f>
        <v>12</v>
      </c>
      <c r="R5" s="19">
        <f>VLOOKUP($B5,Данные!$A$2:$W$1215,2,FALSE)</f>
        <v>48</v>
      </c>
      <c r="S5" s="20">
        <f>VLOOKUP($B5,Данные!$A$2:$W$1215,3,FALSE)</f>
        <v>6240</v>
      </c>
      <c r="T5" s="107">
        <f t="shared" ref="T5:T10" si="0">S5/R5</f>
        <v>130</v>
      </c>
      <c r="U5" s="35" t="str">
        <f>VLOOKUP($B5,Данные!$A$2:$W$1215,17,FALSE)</f>
        <v>5000К</v>
      </c>
      <c r="V5" s="35">
        <f>VLOOKUP($B5,Данные!$A$2:$W$1215,7,FALSE)</f>
        <v>67</v>
      </c>
      <c r="W5" s="103" t="str">
        <f>VLOOKUP($B5,Данные!$A$2:$W$1215,18,FALSE)</f>
        <v>3 года</v>
      </c>
      <c r="X5" s="495"/>
      <c r="Y5" s="112">
        <f>VLOOKUP($B5,Данные!$A$2:$X$1215,24,FALSE)</f>
        <v>3145</v>
      </c>
    </row>
    <row r="6" spans="1:25" s="101" customFormat="1" ht="90" customHeight="1">
      <c r="A6" s="597"/>
      <c r="B6" s="442" t="s">
        <v>851</v>
      </c>
      <c r="C6" s="173">
        <f>VLOOKUP(B6,Данные!A:AB,28,FALSE)</f>
        <v>4109</v>
      </c>
      <c r="D6" s="533"/>
      <c r="E6" s="536"/>
      <c r="F6" s="499" t="str">
        <f>VLOOKUP($B6,Данные!$A$2:$W$1215,6,FALSE)</f>
        <v>К (концентрированная), 58°</v>
      </c>
      <c r="G6" s="499" t="str">
        <f>VLOOKUP($B6,Данные!$A$2:$W$1215,8,FALSE)</f>
        <v>Samsung LH351</v>
      </c>
      <c r="H6" s="499" t="str">
        <f>VLOOKUP($B6,Данные!$A$2:$W$1215,14,FALSE)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6" s="499" t="str">
        <f>VLOOKUP($B6,Данные!$A$2:$W$1215,4,FALSE)</f>
        <v>100-277В AС</v>
      </c>
      <c r="J6" s="499">
        <f>VLOOKUP($B6,Данные!$A$2:$W$1215,5,FALSE)</f>
        <v>0.95</v>
      </c>
      <c r="K6" s="499" t="str">
        <f>VLOOKUP($B6,Данные!$A$2:$W$1215,15,FALSE)</f>
        <v xml:space="preserve"> -60°...+50° С</v>
      </c>
      <c r="L6" s="499" t="str">
        <f>VLOOKUP($B6,Данные!$A$2:$W$1215,16,FALSE)</f>
        <v>100 000 ч</v>
      </c>
      <c r="M6" s="499" t="str">
        <f>VLOOKUP($B6,Данные!A:AB,10,FALSE)</f>
        <v>275x210x140</v>
      </c>
      <c r="N6" s="497" t="e">
        <f>VLOOKUP($B6,Данные!A:AB,11,FALSE)</f>
        <v>#N/A</v>
      </c>
      <c r="O6" s="497">
        <f>VLOOKUP($B6,Данные!A:AB,12,FALSE)</f>
        <v>2150</v>
      </c>
      <c r="P6" s="497" t="e">
        <f>VLOOKUP($B6,Данные!A:AB,13,FALSE)</f>
        <v>#N/A</v>
      </c>
      <c r="Q6" s="497">
        <f>VLOOKUP($B6,Данные!$A$2:$W$1215,9,FALSE)</f>
        <v>24</v>
      </c>
      <c r="R6" s="27">
        <f>VLOOKUP($B6,Данные!$A$2:$W$1215,2,FALSE)</f>
        <v>96</v>
      </c>
      <c r="S6" s="28">
        <f>VLOOKUP($B6,Данные!$A$2:$W$1215,3,FALSE)</f>
        <v>12500</v>
      </c>
      <c r="T6" s="198">
        <f t="shared" si="0"/>
        <v>130.20833333333334</v>
      </c>
      <c r="U6" s="34" t="str">
        <f>VLOOKUP($B6,Данные!$A$2:$W$1215,17,FALSE)</f>
        <v>5000К</v>
      </c>
      <c r="V6" s="34">
        <f>VLOOKUP($B6,Данные!$A$2:$W$1215,7,FALSE)</f>
        <v>67</v>
      </c>
      <c r="W6" s="104" t="str">
        <f>VLOOKUP($B6,Данные!$A$2:$W$1215,18,FALSE)</f>
        <v>3 года</v>
      </c>
      <c r="X6" s="499"/>
      <c r="Y6" s="113">
        <f>VLOOKUP($B6,Данные!$A$2:$X$1215,24,FALSE)</f>
        <v>6290</v>
      </c>
    </row>
    <row r="7" spans="1:25" s="101" customFormat="1" ht="90" customHeight="1" thickBot="1">
      <c r="A7" s="598"/>
      <c r="B7" s="443" t="s">
        <v>853</v>
      </c>
      <c r="C7" s="174">
        <f>VLOOKUP(B7,Данные!A:AB,28,FALSE)</f>
        <v>4111</v>
      </c>
      <c r="D7" s="534"/>
      <c r="E7" s="537"/>
      <c r="F7" s="496" t="str">
        <f>VLOOKUP($B7,Данные!$A$2:$W$1215,6,FALSE)</f>
        <v>К (концентрированная), 58°</v>
      </c>
      <c r="G7" s="496" t="str">
        <f>VLOOKUP($B7,Данные!$A$2:$W$1215,8,FALSE)</f>
        <v>Samsung LH351</v>
      </c>
      <c r="H7" s="496" t="str">
        <f>VLOOKUP($B7,Данные!$A$2:$W$1215,14,FALSE)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7" s="496" t="str">
        <f>VLOOKUP($B7,Данные!$A$2:$W$1215,4,FALSE)</f>
        <v>100-277В AС</v>
      </c>
      <c r="J7" s="496">
        <f>VLOOKUP($B7,Данные!$A$2:$W$1215,5,FALSE)</f>
        <v>0.95</v>
      </c>
      <c r="K7" s="496" t="str">
        <f>VLOOKUP($B7,Данные!$A$2:$W$1215,15,FALSE)</f>
        <v xml:space="preserve"> -60°...+50° С</v>
      </c>
      <c r="L7" s="496" t="str">
        <f>VLOOKUP($B7,Данные!$A$2:$W$1215,16,FALSE)</f>
        <v>100 000 ч</v>
      </c>
      <c r="M7" s="496" t="str">
        <f>VLOOKUP($B7,Данные!A:AB,10,FALSE)</f>
        <v>275x320x140</v>
      </c>
      <c r="N7" s="498" t="e">
        <f>VLOOKUP($B7,Данные!A:AB,11,FALSE)</f>
        <v>#N/A</v>
      </c>
      <c r="O7" s="498">
        <f>VLOOKUP($B7,Данные!A:AB,12,FALSE)</f>
        <v>3250</v>
      </c>
      <c r="P7" s="498" t="e">
        <f>VLOOKUP($B7,Данные!A:AB,13,FALSE)</f>
        <v>#N/A</v>
      </c>
      <c r="Q7" s="498">
        <f>VLOOKUP($B7,Данные!$A$2:$W$1215,9,FALSE)</f>
        <v>36</v>
      </c>
      <c r="R7" s="23">
        <f>VLOOKUP($B7,Данные!$A$2:$W$1215,2,FALSE)</f>
        <v>144</v>
      </c>
      <c r="S7" s="24">
        <f>VLOOKUP($B7,Данные!$A$2:$W$1215,3,FALSE)</f>
        <v>18720</v>
      </c>
      <c r="T7" s="108">
        <f t="shared" si="0"/>
        <v>130</v>
      </c>
      <c r="U7" s="36" t="str">
        <f>VLOOKUP($B7,Данные!$A$2:$W$1215,17,FALSE)</f>
        <v>5000К</v>
      </c>
      <c r="V7" s="36">
        <f>VLOOKUP($B7,Данные!$A$2:$W$1215,7,FALSE)</f>
        <v>67</v>
      </c>
      <c r="W7" s="105" t="str">
        <f>VLOOKUP($B7,Данные!$A$2:$W$1215,18,FALSE)</f>
        <v>3 года</v>
      </c>
      <c r="X7" s="496"/>
      <c r="Y7" s="114">
        <f>VLOOKUP($B7,Данные!$A$2:$X$1215,24,FALSE)</f>
        <v>9440</v>
      </c>
    </row>
    <row r="8" spans="1:25" s="101" customFormat="1" ht="90" customHeight="1">
      <c r="A8" s="599"/>
      <c r="B8" s="439" t="s">
        <v>850</v>
      </c>
      <c r="C8" s="173">
        <f>VLOOKUP(B8,Данные!A:AB,28,FALSE)</f>
        <v>4108</v>
      </c>
      <c r="D8" s="532" t="s">
        <v>314</v>
      </c>
      <c r="E8" s="536" t="str">
        <f>CONCATENATE(CONCATENATE($F$4,": ",$F8,CHAR(10),$G$4,": ",$G8,CHAR(10),$H$4,": ",$H8,CHAR(10),$I$4,": ",$I8,CHAR(10),$J$4,": ",$J8,CHAR(10),$K$4,": ",$K8,CHAR(10),$L$4,": ",$L8,CHAR(10)),"*Цветовая темп.: 5000К")</f>
        <v>КСС: К (концентрированная), 58°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100-277В AС
Сos φ: 0,95
Рабочая t°:  -60°...+50° С
Срок службы: 100 000 ч
*Цветовая темп.: 5000К</v>
      </c>
      <c r="F8" s="499" t="str">
        <f>VLOOKUP($B8,Данные!$A$2:$W$1215,6,FALSE)</f>
        <v>К (концентрированная), 58°</v>
      </c>
      <c r="G8" s="499" t="str">
        <f>VLOOKUP($B8,Данные!$A$2:$W$1215,8,FALSE)</f>
        <v>Samsung LH351</v>
      </c>
      <c r="H8" s="499" t="str">
        <f>VLOOKUP($B8,Данные!$A$2:$W$1215,14,FALSE)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8" s="499" t="str">
        <f>VLOOKUP($B8,Данные!$A$2:$W$1215,4,FALSE)</f>
        <v>100-277В AС</v>
      </c>
      <c r="J8" s="499">
        <f>VLOOKUP($B8,Данные!$A$2:$W$1215,5,FALSE)</f>
        <v>0.95</v>
      </c>
      <c r="K8" s="499" t="str">
        <f>VLOOKUP($B8,Данные!$A$2:$W$1215,15,FALSE)</f>
        <v xml:space="preserve"> -60°...+50° С</v>
      </c>
      <c r="L8" s="499" t="str">
        <f>VLOOKUP($B8,Данные!$A$2:$W$1215,16,FALSE)</f>
        <v>100 000 ч</v>
      </c>
      <c r="M8" s="499" t="str">
        <f>VLOOKUP($B8,Данные!A:AB,10,FALSE)</f>
        <v>275x100x125</v>
      </c>
      <c r="N8" s="497" t="e">
        <f>VLOOKUP($B8,Данные!A:AB,11,FALSE)</f>
        <v>#N/A</v>
      </c>
      <c r="O8" s="497">
        <f>VLOOKUP($B8,Данные!A:AB,12,FALSE)</f>
        <v>1200</v>
      </c>
      <c r="P8" s="497" t="e">
        <f>VLOOKUP($B8,Данные!A:AB,13,FALSE)</f>
        <v>#N/A</v>
      </c>
      <c r="Q8" s="497">
        <f>VLOOKUP($B8,Данные!$A$2:$W$1215,9,FALSE)</f>
        <v>12</v>
      </c>
      <c r="R8" s="27">
        <f>VLOOKUP($B8,Данные!$A$2:$W$1215,2,FALSE)</f>
        <v>48</v>
      </c>
      <c r="S8" s="28">
        <f>VLOOKUP($B8,Данные!$A$2:$W$1215,3,FALSE)</f>
        <v>6240</v>
      </c>
      <c r="T8" s="198">
        <f t="shared" si="0"/>
        <v>130</v>
      </c>
      <c r="U8" s="34" t="str">
        <f>VLOOKUP($B8,Данные!$A$2:$W$1215,17,FALSE)</f>
        <v>5000К</v>
      </c>
      <c r="V8" s="34">
        <f>VLOOKUP($B8,Данные!$A$2:$W$1215,7,FALSE)</f>
        <v>67</v>
      </c>
      <c r="W8" s="104" t="str">
        <f>VLOOKUP($B8,Данные!$A$2:$W$1215,18,FALSE)</f>
        <v>3 года</v>
      </c>
      <c r="X8" s="499"/>
      <c r="Y8" s="112">
        <f>VLOOKUP($B8,Данные!$A$2:$X$1215,24,FALSE)</f>
        <v>3145</v>
      </c>
    </row>
    <row r="9" spans="1:25" s="101" customFormat="1" ht="90" customHeight="1">
      <c r="A9" s="600"/>
      <c r="B9" s="439" t="s">
        <v>852</v>
      </c>
      <c r="C9" s="173">
        <f>VLOOKUP(B9,Данные!A:AB,28,FALSE)</f>
        <v>4110</v>
      </c>
      <c r="D9" s="533"/>
      <c r="E9" s="536"/>
      <c r="F9" s="499" t="str">
        <f>VLOOKUP($B9,Данные!$A$2:$W$1215,6,FALSE)</f>
        <v>К (концентрированная), 58°</v>
      </c>
      <c r="G9" s="499" t="str">
        <f>VLOOKUP($B9,Данные!$A$2:$W$1215,8,FALSE)</f>
        <v>Samsung LH351</v>
      </c>
      <c r="H9" s="499" t="str">
        <f>VLOOKUP($B9,Данные!$A$2:$W$1215,14,FALSE)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9" s="499" t="str">
        <f>VLOOKUP($B9,Данные!$A$2:$W$1215,4,FALSE)</f>
        <v>100-277В AС</v>
      </c>
      <c r="J9" s="499">
        <f>VLOOKUP($B9,Данные!$A$2:$W$1215,5,FALSE)</f>
        <v>0.95</v>
      </c>
      <c r="K9" s="499" t="str">
        <f>VLOOKUP($B9,Данные!$A$2:$W$1215,15,FALSE)</f>
        <v xml:space="preserve"> -60°...+50° С</v>
      </c>
      <c r="L9" s="499" t="str">
        <f>VLOOKUP($B9,Данные!$A$2:$W$1215,16,FALSE)</f>
        <v>100 000 ч</v>
      </c>
      <c r="M9" s="499" t="str">
        <f>VLOOKUP($B9,Данные!A:AB,10,FALSE)</f>
        <v>275x260x80</v>
      </c>
      <c r="N9" s="497" t="e">
        <f>VLOOKUP($B9,Данные!A:AB,11,FALSE)</f>
        <v>#N/A</v>
      </c>
      <c r="O9" s="497">
        <f>VLOOKUP($B9,Данные!A:AB,12,FALSE)</f>
        <v>2200</v>
      </c>
      <c r="P9" s="497" t="e">
        <f>VLOOKUP($B9,Данные!A:AB,13,FALSE)</f>
        <v>#N/A</v>
      </c>
      <c r="Q9" s="497">
        <f>VLOOKUP($B9,Данные!$A$2:$W$1215,9,FALSE)</f>
        <v>24</v>
      </c>
      <c r="R9" s="27">
        <f>VLOOKUP($B9,Данные!$A$2:$W$1215,2,FALSE)</f>
        <v>96</v>
      </c>
      <c r="S9" s="28">
        <f>VLOOKUP($B9,Данные!$A$2:$W$1215,3,FALSE)</f>
        <v>12500</v>
      </c>
      <c r="T9" s="198">
        <f t="shared" si="0"/>
        <v>130.20833333333334</v>
      </c>
      <c r="U9" s="34" t="str">
        <f>VLOOKUP($B9,Данные!$A$2:$W$1215,17,FALSE)</f>
        <v>5000К</v>
      </c>
      <c r="V9" s="34">
        <f>VLOOKUP($B9,Данные!$A$2:$W$1215,7,FALSE)</f>
        <v>67</v>
      </c>
      <c r="W9" s="104" t="str">
        <f>VLOOKUP($B9,Данные!$A$2:$W$1215,18,FALSE)</f>
        <v>3 года</v>
      </c>
      <c r="X9" s="499"/>
      <c r="Y9" s="113">
        <f>VLOOKUP($B9,Данные!$A$2:$X$1215,24,FALSE)</f>
        <v>6290</v>
      </c>
    </row>
    <row r="10" spans="1:25" s="101" customFormat="1" ht="90" customHeight="1" thickBot="1">
      <c r="A10" s="601"/>
      <c r="B10" s="440" t="s">
        <v>854</v>
      </c>
      <c r="C10" s="174">
        <f>VLOOKUP(B10,Данные!A:AB,28,FALSE)</f>
        <v>4112</v>
      </c>
      <c r="D10" s="534"/>
      <c r="E10" s="536"/>
      <c r="F10" s="496" t="str">
        <f>VLOOKUP($B10,Данные!$A$2:$W$1215,6,FALSE)</f>
        <v>К (концентрированная), 58°</v>
      </c>
      <c r="G10" s="496" t="str">
        <f>VLOOKUP($B10,Данные!$A$2:$W$1215,8,FALSE)</f>
        <v>Samsung LH351</v>
      </c>
      <c r="H10" s="496" t="str">
        <f>VLOOKUP($B10,Данные!$A$2:$W$1215,14,FALSE)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0" s="496" t="str">
        <f>VLOOKUP($B10,Данные!$A$2:$W$1215,4,FALSE)</f>
        <v>100-277В AС</v>
      </c>
      <c r="J10" s="496">
        <f>VLOOKUP($B10,Данные!$A$2:$W$1215,5,FALSE)</f>
        <v>0.95</v>
      </c>
      <c r="K10" s="496" t="str">
        <f>VLOOKUP($B10,Данные!$A$2:$W$1215,15,FALSE)</f>
        <v xml:space="preserve"> -60°...+50° С</v>
      </c>
      <c r="L10" s="496" t="str">
        <f>VLOOKUP($B10,Данные!$A$2:$W$1215,16,FALSE)</f>
        <v>100 000 ч</v>
      </c>
      <c r="M10" s="496" t="str">
        <f>VLOOKUP($B10,Данные!A:AB,10,FALSE)</f>
        <v>275x320x125</v>
      </c>
      <c r="N10" s="498" t="e">
        <f>VLOOKUP($B10,Данные!A:AB,11,FALSE)</f>
        <v>#N/A</v>
      </c>
      <c r="O10" s="498">
        <f>VLOOKUP($B10,Данные!A:AB,12,FALSE)</f>
        <v>3350</v>
      </c>
      <c r="P10" s="498" t="e">
        <f>VLOOKUP($B10,Данные!A:AB,13,FALSE)</f>
        <v>#N/A</v>
      </c>
      <c r="Q10" s="498">
        <f>VLOOKUP($B10,Данные!$A$2:$W$1215,9,FALSE)</f>
        <v>36</v>
      </c>
      <c r="R10" s="23">
        <f>VLOOKUP($B10,Данные!$A$2:$W$1215,2,FALSE)</f>
        <v>144</v>
      </c>
      <c r="S10" s="24">
        <f>VLOOKUP($B10,Данные!$A$2:$W$1215,3,FALSE)</f>
        <v>18720</v>
      </c>
      <c r="T10" s="108">
        <f t="shared" si="0"/>
        <v>130</v>
      </c>
      <c r="U10" s="36" t="str">
        <f>VLOOKUP($B10,Данные!$A$2:$W$1215,17,FALSE)</f>
        <v>5000К</v>
      </c>
      <c r="V10" s="36">
        <f>VLOOKUP($B10,Данные!$A$2:$W$1215,7,FALSE)</f>
        <v>67</v>
      </c>
      <c r="W10" s="105" t="str">
        <f>VLOOKUP($B10,Данные!$A$2:$W$1215,18,FALSE)</f>
        <v>3 года</v>
      </c>
      <c r="X10" s="496"/>
      <c r="Y10" s="114">
        <f>VLOOKUP($B10,Данные!$A$2:$X$1215,24,FALSE)</f>
        <v>9440</v>
      </c>
    </row>
    <row r="11" spans="1:25" ht="90" customHeight="1">
      <c r="A11" s="585"/>
      <c r="B11" s="11" t="s">
        <v>362</v>
      </c>
      <c r="C11" s="169">
        <f>VLOOKUP(B11,Данные!A:AB,28,FALSE)</f>
        <v>11001</v>
      </c>
      <c r="D11" s="532" t="s">
        <v>314</v>
      </c>
      <c r="E11" s="536" t="str">
        <f>CONCATENATE(CONCATENATE($F$4,": ",$F11,CHAR(10),$G$4,": ",$G11,CHAR(10),$H$4,": ",$H11,CHAR(10),$I$4,": ",$I11,CHAR(10),$J$4,": ",$J11,CHAR(10),$K$4,": ",$K11,CHAR(10),$L$4,": ",$L11,CHAR(10)),"*Цветовая темп.: 5000К")</f>
        <v>КСС: К (концентрированная), 15°
Светодиоды: Samsung LM281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</v>
      </c>
      <c r="F11" s="259" t="str">
        <f>VLOOKUP($B11,Данные!$A$2:$W$1215,6,FALSE)</f>
        <v>К (концентрированная), 15°</v>
      </c>
      <c r="G11" s="259" t="str">
        <f>VLOOKUP($B11,Данные!$A$2:$W$1215,8,FALSE)</f>
        <v>Samsung LM281</v>
      </c>
      <c r="H11" s="259" t="str">
        <f>VLOOKUP($B11,Данные!$A$2:$W$1215,14,FALSE)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1" s="259" t="str">
        <f>VLOOKUP($B11,Данные!$A$2:$W$1215,4,FALSE)</f>
        <v>176-264В AС</v>
      </c>
      <c r="J11" s="259">
        <f>VLOOKUP($B11,Данные!$A$2:$W$1215,5,FALSE)</f>
        <v>0.95</v>
      </c>
      <c r="K11" s="259" t="str">
        <f>VLOOKUP($B11,Данные!$A$2:$W$1215,15,FALSE)</f>
        <v xml:space="preserve"> -60°...+50° С</v>
      </c>
      <c r="L11" s="259" t="str">
        <f>VLOOKUP($B11,Данные!$A$2:$W$1215,16,FALSE)</f>
        <v>100 000 ч</v>
      </c>
      <c r="M11" s="22" t="str">
        <f>VLOOKUP($B11,Данные!A:AB,10,FALSE)</f>
        <v>275х100х135</v>
      </c>
      <c r="N11" s="22" t="e">
        <f>VLOOKUP($B11,Данные!A:AB,11,FALSE)</f>
        <v>#N/A</v>
      </c>
      <c r="O11" s="22">
        <f>VLOOKUP($B11,Данные!A:AB,12,FALSE)</f>
        <v>1200</v>
      </c>
      <c r="P11" s="22">
        <f>VLOOKUP($B11,Данные!A:AB,13,FALSE)</f>
        <v>1300</v>
      </c>
      <c r="Q11" s="22">
        <f>VLOOKUP($B11,Данные!$A$2:$W$1215,9,FALSE)</f>
        <v>84</v>
      </c>
      <c r="R11" s="19" t="str">
        <f>VLOOKUP($B11,Данные!$A$2:$W$1215,2,FALSE)</f>
        <v>32</v>
      </c>
      <c r="S11" s="20">
        <f>VLOOKUP($B11,Данные!$A$2:$W$1215,3,FALSE)</f>
        <v>4480</v>
      </c>
      <c r="T11" s="21">
        <f>S11/R11</f>
        <v>140</v>
      </c>
      <c r="U11" s="85" t="str">
        <f>VLOOKUP($B11,Данные!$A$2:$W$1215,17,FALSE)</f>
        <v>5000К</v>
      </c>
      <c r="V11" s="35">
        <f>VLOOKUP($B11,Данные!$A$2:$W$1215,7,FALSE)</f>
        <v>67</v>
      </c>
      <c r="W11" s="20" t="str">
        <f>VLOOKUP($B11,Данные!$A$2:$W$1215,18,FALSE)</f>
        <v>3 года</v>
      </c>
      <c r="X11" s="259"/>
      <c r="Y11" s="112">
        <f>VLOOKUP($B11,Данные!$A$2:$X$1215,24,FALSE)</f>
        <v>3460</v>
      </c>
    </row>
    <row r="12" spans="1:25" ht="90" customHeight="1">
      <c r="A12" s="586"/>
      <c r="B12" s="12" t="s">
        <v>363</v>
      </c>
      <c r="C12" s="171">
        <f>VLOOKUP(B12,Данные!A:AB,28,FALSE)</f>
        <v>11003</v>
      </c>
      <c r="D12" s="533"/>
      <c r="E12" s="536"/>
      <c r="F12" s="256" t="str">
        <f>VLOOKUP($B12,Данные!$A$2:$W$1215,6,FALSE)</f>
        <v>К (концентрированная), 15°</v>
      </c>
      <c r="G12" s="256" t="str">
        <f>VLOOKUP($B12,Данные!$A$2:$W$1215,8,FALSE)</f>
        <v>Samsung LM281</v>
      </c>
      <c r="H12" s="256" t="str">
        <f>VLOOKUP($B12,Данные!$A$2:$W$1215,14,FALSE)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2" s="256" t="str">
        <f>VLOOKUP($B12,Данные!$A$2:$W$1215,4,FALSE)</f>
        <v>176-264В AС</v>
      </c>
      <c r="J12" s="256">
        <f>VLOOKUP($B12,Данные!$A$2:$W$1215,5,FALSE)</f>
        <v>0.95</v>
      </c>
      <c r="K12" s="256" t="str">
        <f>VLOOKUP($B12,Данные!$A$2:$W$1215,15,FALSE)</f>
        <v xml:space="preserve"> -60°...+50° С</v>
      </c>
      <c r="L12" s="256" t="str">
        <f>VLOOKUP($B12,Данные!$A$2:$W$1215,16,FALSE)</f>
        <v>100 000 ч</v>
      </c>
      <c r="M12" s="307" t="str">
        <f>VLOOKUP($B12,Данные!A:AB,10,FALSE)</f>
        <v>530х100х135</v>
      </c>
      <c r="N12" s="307" t="e">
        <f>VLOOKUP($B12,Данные!A:AB,11,FALSE)</f>
        <v>#N/A</v>
      </c>
      <c r="O12" s="307">
        <f>VLOOKUP($B12,Данные!A:AB,12,FALSE)</f>
        <v>1750</v>
      </c>
      <c r="P12" s="307">
        <f>VLOOKUP($B12,Данные!A:AB,13,FALSE)</f>
        <v>2000</v>
      </c>
      <c r="Q12" s="262">
        <f>VLOOKUP($B12,Данные!$A$2:$W$1215,9,FALSE)</f>
        <v>168</v>
      </c>
      <c r="R12" s="27" t="str">
        <f>VLOOKUP($B12,Данные!$A$2:$W$1215,2,FALSE)</f>
        <v>64</v>
      </c>
      <c r="S12" s="28">
        <f>VLOOKUP($B12,Данные!$A$2:$W$1215,3,FALSE)</f>
        <v>8960</v>
      </c>
      <c r="T12" s="29">
        <f>S12/R12</f>
        <v>140</v>
      </c>
      <c r="U12" s="86" t="str">
        <f>VLOOKUP($B12,Данные!$A$2:$W$1215,17,FALSE)</f>
        <v>5000К</v>
      </c>
      <c r="V12" s="34">
        <f>VLOOKUP($B12,Данные!$A$2:$W$1215,7,FALSE)</f>
        <v>67</v>
      </c>
      <c r="W12" s="28" t="str">
        <f>VLOOKUP($B12,Данные!$A$2:$W$1215,18,FALSE)</f>
        <v>3 года</v>
      </c>
      <c r="X12" s="256"/>
      <c r="Y12" s="113">
        <f>VLOOKUP($B12,Данные!$A$2:$X$1215,24,FALSE)</f>
        <v>5115</v>
      </c>
    </row>
    <row r="13" spans="1:25" ht="90" customHeight="1" thickBot="1">
      <c r="A13" s="586"/>
      <c r="B13" s="13" t="s">
        <v>364</v>
      </c>
      <c r="C13" s="170">
        <f>VLOOKUP(B13,Данные!A:AB,28,FALSE)</f>
        <v>11005</v>
      </c>
      <c r="D13" s="533"/>
      <c r="E13" s="537"/>
      <c r="F13" s="267" t="str">
        <f>VLOOKUP($B13,Данные!$A$2:$W$1215,6,FALSE)</f>
        <v>К (концентрированная), 15°</v>
      </c>
      <c r="G13" s="267" t="str">
        <f>VLOOKUP($B13,Данные!$A$2:$W$1215,8,FALSE)</f>
        <v>Samsung LM281</v>
      </c>
      <c r="H13" s="267" t="str">
        <f>VLOOKUP($B13,Данные!$A$2:$W$1215,14,FALSE)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3" s="267" t="str">
        <f>VLOOKUP($B13,Данные!$A$2:$W$1215,4,FALSE)</f>
        <v>176-264В AС</v>
      </c>
      <c r="J13" s="267">
        <f>VLOOKUP($B13,Данные!$A$2:$W$1215,5,FALSE)</f>
        <v>0.95</v>
      </c>
      <c r="K13" s="267" t="str">
        <f>VLOOKUP($B13,Данные!$A$2:$W$1215,15,FALSE)</f>
        <v xml:space="preserve"> -60°...+50° С</v>
      </c>
      <c r="L13" s="267" t="str">
        <f>VLOOKUP($B13,Данные!$A$2:$W$1215,16,FALSE)</f>
        <v>100 000 ч</v>
      </c>
      <c r="M13" s="308" t="str">
        <f>VLOOKUP($B13,Данные!A:AB,10,FALSE)</f>
        <v>785х100х135</v>
      </c>
      <c r="N13" s="308" t="str">
        <f>VLOOKUP($B13,Данные!A:AB,11,FALSE)</f>
        <v>800x115x140</v>
      </c>
      <c r="O13" s="308">
        <f>VLOOKUP($B13,Данные!A:AB,12,FALSE)</f>
        <v>2350</v>
      </c>
      <c r="P13" s="308">
        <f>VLOOKUP($B13,Данные!A:AB,13,FALSE)</f>
        <v>2600</v>
      </c>
      <c r="Q13" s="270">
        <f>VLOOKUP($B13,Данные!$A$2:$W$1215,9,FALSE)</f>
        <v>252</v>
      </c>
      <c r="R13" s="23" t="str">
        <f>VLOOKUP($B13,Данные!$A$2:$W$1215,2,FALSE)</f>
        <v>89</v>
      </c>
      <c r="S13" s="24">
        <f>VLOOKUP($B13,Данные!$A$2:$W$1215,3,FALSE)</f>
        <v>12460</v>
      </c>
      <c r="T13" s="25">
        <f>S13/R13</f>
        <v>140</v>
      </c>
      <c r="U13" s="87" t="str">
        <f>VLOOKUP($B13,Данные!$A$2:$W$1215,17,FALSE)</f>
        <v>5000К</v>
      </c>
      <c r="V13" s="36">
        <f>VLOOKUP($B13,Данные!$A$2:$W$1215,7,FALSE)</f>
        <v>67</v>
      </c>
      <c r="W13" s="24" t="str">
        <f>VLOOKUP($B13,Данные!$A$2:$W$1215,18,FALSE)</f>
        <v>3 года</v>
      </c>
      <c r="X13" s="267"/>
      <c r="Y13" s="114">
        <f>VLOOKUP($B13,Данные!$A$2:$X$1215,24,FALSE)</f>
        <v>7790</v>
      </c>
    </row>
    <row r="14" spans="1:25" ht="90" customHeight="1">
      <c r="A14" s="585"/>
      <c r="B14" s="11" t="s">
        <v>355</v>
      </c>
      <c r="C14" s="169">
        <f>VLOOKUP(B14,Данные!A:AB,28,FALSE)</f>
        <v>11002</v>
      </c>
      <c r="D14" s="532" t="s">
        <v>314</v>
      </c>
      <c r="E14" s="535" t="str">
        <f>CONCATENATE(CONCATENATE($F$4,": ",$F14,CHAR(10),$G$4,": ",$G14,CHAR(10),$H$4,": ",$H14,CHAR(10),$I$4,": ",$I14,CHAR(10),$J$4,": ",$J14,CHAR(10),$K$4,": ",$K14,CHAR(10),$L$4,": ",$L14,CHAR(10)),"*Цветовая темп.: 5000К")</f>
        <v>КСС: К (концентрированная), 15°
Светодиоды: Samsung LM281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</v>
      </c>
      <c r="F14" s="268" t="str">
        <f>VLOOKUP($B14,Данные!$A$2:$W$1215,6,FALSE)</f>
        <v>К (концентрированная), 15°</v>
      </c>
      <c r="G14" s="268" t="str">
        <f>VLOOKUP($B14,Данные!$A$2:$W$1215,8,FALSE)</f>
        <v>Samsung LM281</v>
      </c>
      <c r="H14" s="268" t="str">
        <f>VLOOKUP($B14,Данные!$A$2:$W$1215,14,FALSE)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4" s="268" t="str">
        <f>VLOOKUP($B14,Данные!$A$2:$W$1215,4,FALSE)</f>
        <v>176-264В AС</v>
      </c>
      <c r="J14" s="268">
        <f>VLOOKUP($B14,Данные!$A$2:$W$1215,5,FALSE)</f>
        <v>0.95</v>
      </c>
      <c r="K14" s="268" t="str">
        <f>VLOOKUP($B14,Данные!$A$2:$W$1215,15,FALSE)</f>
        <v xml:space="preserve"> -60°...+50° С</v>
      </c>
      <c r="L14" s="268" t="str">
        <f>VLOOKUP($B14,Данные!$A$2:$W$1215,16,FALSE)</f>
        <v>100 000 ч</v>
      </c>
      <c r="M14" s="22" t="str">
        <f>VLOOKUP($B14,Данные!A:AB,10,FALSE)</f>
        <v>275х100х120</v>
      </c>
      <c r="N14" s="22" t="e">
        <f>VLOOKUP($B14,Данные!A:AB,11,FALSE)</f>
        <v>#N/A</v>
      </c>
      <c r="O14" s="22">
        <f>VLOOKUP($B14,Данные!A:AB,12,FALSE)</f>
        <v>1250</v>
      </c>
      <c r="P14" s="22">
        <f>VLOOKUP($B14,Данные!A:AB,13,FALSE)</f>
        <v>1350</v>
      </c>
      <c r="Q14" s="22">
        <f>VLOOKUP($B14,Данные!$A$2:$W$1215,9,FALSE)</f>
        <v>84</v>
      </c>
      <c r="R14" s="19" t="str">
        <f>VLOOKUP($B14,Данные!$A$2:$W$1215,2,FALSE)</f>
        <v>32</v>
      </c>
      <c r="S14" s="20">
        <f>VLOOKUP($B14,Данные!$A$2:$W$1215,3,FALSE)</f>
        <v>4480</v>
      </c>
      <c r="T14" s="21">
        <f>S14/R14</f>
        <v>140</v>
      </c>
      <c r="U14" s="85" t="str">
        <f>VLOOKUP($B14,Данные!$A$2:$W$1215,17,FALSE)</f>
        <v>5000К</v>
      </c>
      <c r="V14" s="35">
        <f>VLOOKUP($B14,Данные!$A$2:$W$1215,7,FALSE)</f>
        <v>67</v>
      </c>
      <c r="W14" s="20" t="str">
        <f>VLOOKUP($B14,Данные!$A$2:$W$1215,18,FALSE)</f>
        <v>3 года</v>
      </c>
      <c r="X14" s="268"/>
      <c r="Y14" s="113">
        <f>VLOOKUP($B14,Данные!$A$2:$X$1215,24,FALSE)</f>
        <v>3460</v>
      </c>
    </row>
    <row r="15" spans="1:25" ht="90" customHeight="1">
      <c r="A15" s="586"/>
      <c r="B15" s="12" t="s">
        <v>357</v>
      </c>
      <c r="C15" s="171">
        <f>VLOOKUP(B15,Данные!A:AB,28,FALSE)</f>
        <v>11004</v>
      </c>
      <c r="D15" s="533"/>
      <c r="E15" s="536"/>
      <c r="F15" s="266" t="str">
        <f>VLOOKUP($B15,Данные!$A$2:$W$1215,6,FALSE)</f>
        <v>К (концентрированная), 15°</v>
      </c>
      <c r="G15" s="266" t="str">
        <f>VLOOKUP($B15,Данные!$A$2:$W$1215,8,FALSE)</f>
        <v>Samsung LM281</v>
      </c>
      <c r="H15" s="266" t="str">
        <f>VLOOKUP($B15,Данные!$A$2:$W$1215,14,FALSE)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5" s="266" t="str">
        <f>VLOOKUP($B15,Данные!$A$2:$W$1215,4,FALSE)</f>
        <v>176-264В AС</v>
      </c>
      <c r="J15" s="266">
        <f>VLOOKUP($B15,Данные!$A$2:$W$1215,5,FALSE)</f>
        <v>0.95</v>
      </c>
      <c r="K15" s="266" t="str">
        <f>VLOOKUP($B15,Данные!$A$2:$W$1215,15,FALSE)</f>
        <v xml:space="preserve"> -60°...+50° С</v>
      </c>
      <c r="L15" s="266" t="str">
        <f>VLOOKUP($B15,Данные!$A$2:$W$1215,16,FALSE)</f>
        <v>100 000 ч</v>
      </c>
      <c r="M15" s="307" t="str">
        <f>VLOOKUP($B15,Данные!A:AB,10,FALSE)</f>
        <v>530х100х120</v>
      </c>
      <c r="N15" s="307" t="e">
        <f>VLOOKUP($B15,Данные!A:AB,11,FALSE)</f>
        <v>#N/A</v>
      </c>
      <c r="O15" s="307">
        <f>VLOOKUP($B15,Данные!A:AB,12,FALSE)</f>
        <v>1700</v>
      </c>
      <c r="P15" s="307">
        <f>VLOOKUP($B15,Данные!A:AB,13,FALSE)</f>
        <v>2000</v>
      </c>
      <c r="Q15" s="269">
        <f>VLOOKUP($B15,Данные!$A$2:$W$1215,9,FALSE)</f>
        <v>168</v>
      </c>
      <c r="R15" s="27" t="str">
        <f>VLOOKUP($B15,Данные!$A$2:$W$1215,2,FALSE)</f>
        <v>64</v>
      </c>
      <c r="S15" s="28">
        <f>VLOOKUP($B15,Данные!$A$2:$W$1215,3,FALSE)</f>
        <v>8960</v>
      </c>
      <c r="T15" s="29">
        <f t="shared" ref="T15:T40" si="1">S15/R15</f>
        <v>140</v>
      </c>
      <c r="U15" s="86" t="str">
        <f>VLOOKUP($B15,Данные!$A$2:$W$1215,17,FALSE)</f>
        <v>5000К</v>
      </c>
      <c r="V15" s="34">
        <f>VLOOKUP($B15,Данные!$A$2:$W$1215,7,FALSE)</f>
        <v>67</v>
      </c>
      <c r="W15" s="28" t="str">
        <f>VLOOKUP($B15,Данные!$A$2:$W$1215,18,FALSE)</f>
        <v>3 года</v>
      </c>
      <c r="X15" s="266"/>
      <c r="Y15" s="113">
        <f>VLOOKUP($B15,Данные!$A$2:$X$1215,24,FALSE)</f>
        <v>5115</v>
      </c>
    </row>
    <row r="16" spans="1:25" ht="90" customHeight="1" thickBot="1">
      <c r="A16" s="587"/>
      <c r="B16" s="13" t="s">
        <v>384</v>
      </c>
      <c r="C16" s="170">
        <f>VLOOKUP(B16,Данные!A:AB,28,FALSE)</f>
        <v>11006</v>
      </c>
      <c r="D16" s="534"/>
      <c r="E16" s="537"/>
      <c r="F16" s="267" t="str">
        <f>VLOOKUP($B16,Данные!$A$2:$W$1215,6,FALSE)</f>
        <v>К (концентрированная), 15°</v>
      </c>
      <c r="G16" s="267" t="str">
        <f>VLOOKUP($B16,Данные!$A$2:$W$1215,8,FALSE)</f>
        <v>Samsung LM281</v>
      </c>
      <c r="H16" s="267" t="str">
        <f>VLOOKUP($B16,Данные!$A$2:$W$1215,14,FALSE)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6" s="267" t="str">
        <f>VLOOKUP($B16,Данные!$A$2:$W$1215,4,FALSE)</f>
        <v>176-264В AС</v>
      </c>
      <c r="J16" s="267">
        <f>VLOOKUP($B16,Данные!$A$2:$W$1215,5,FALSE)</f>
        <v>0.95</v>
      </c>
      <c r="K16" s="267" t="str">
        <f>VLOOKUP($B16,Данные!$A$2:$W$1215,15,FALSE)</f>
        <v xml:space="preserve"> -60°...+50° С</v>
      </c>
      <c r="L16" s="267" t="str">
        <f>VLOOKUP($B16,Данные!$A$2:$W$1215,16,FALSE)</f>
        <v>100 000 ч</v>
      </c>
      <c r="M16" s="308" t="str">
        <f>VLOOKUP($B16,Данные!A:AB,10,FALSE)</f>
        <v>785х100х120</v>
      </c>
      <c r="N16" s="308" t="str">
        <f>VLOOKUP($B16,Данные!A:AB,11,FALSE)</f>
        <v>800x115x140</v>
      </c>
      <c r="O16" s="308">
        <f>VLOOKUP($B16,Данные!A:AB,12,FALSE)</f>
        <v>2400</v>
      </c>
      <c r="P16" s="308">
        <f>VLOOKUP($B16,Данные!A:AB,13,FALSE)</f>
        <v>2600</v>
      </c>
      <c r="Q16" s="270">
        <f>VLOOKUP($B16,Данные!$A$2:$W$1215,9,FALSE)</f>
        <v>252</v>
      </c>
      <c r="R16" s="23" t="str">
        <f>VLOOKUP($B16,Данные!$A$2:$W$1215,2,FALSE)</f>
        <v>89</v>
      </c>
      <c r="S16" s="24">
        <f>VLOOKUP($B16,Данные!$A$2:$W$1215,3,FALSE)</f>
        <v>12460</v>
      </c>
      <c r="T16" s="25">
        <f t="shared" si="1"/>
        <v>140</v>
      </c>
      <c r="U16" s="87" t="str">
        <f>VLOOKUP($B16,Данные!$A$2:$W$1215,17,FALSE)</f>
        <v>5000К</v>
      </c>
      <c r="V16" s="36">
        <f>VLOOKUP($B16,Данные!$A$2:$W$1215,7,FALSE)</f>
        <v>67</v>
      </c>
      <c r="W16" s="24" t="str">
        <f>VLOOKUP($B16,Данные!$A$2:$W$1215,18,FALSE)</f>
        <v>3 года</v>
      </c>
      <c r="X16" s="267"/>
      <c r="Y16" s="114">
        <f>VLOOKUP($B16,Данные!$A$2:$X$1215,24,FALSE)</f>
        <v>7790</v>
      </c>
    </row>
    <row r="17" spans="1:25" ht="69" customHeight="1">
      <c r="A17" s="585"/>
      <c r="B17" s="11" t="s">
        <v>622</v>
      </c>
      <c r="C17" s="273">
        <f>VLOOKUP(B17,[1]Данные!A:AB,28,FALSE)</f>
        <v>11091</v>
      </c>
      <c r="D17" s="532" t="s">
        <v>314</v>
      </c>
      <c r="E17" s="535" t="s">
        <v>774</v>
      </c>
      <c r="F17" s="463" t="str">
        <f>VLOOKUP($B17,Данные!$A$2:$W$1215,6,FALSE)</f>
        <v>К (концентрированная), 27°</v>
      </c>
      <c r="G17" s="463" t="str">
        <f>VLOOKUP($B17,Данные!$A$2:$W$1215,8,FALSE)</f>
        <v>Samsung LH351</v>
      </c>
      <c r="H17" s="463" t="str">
        <f>VLOOKUP($B17,Данные!$A$2:$W$1215,14,FALSE)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7" s="463" t="str">
        <f>VLOOKUP($B17,Данные!$A$2:$W$1215,4,FALSE)</f>
        <v>176-264В AС</v>
      </c>
      <c r="J17" s="463">
        <f>VLOOKUP($B17,Данные!$A$2:$W$1215,5,FALSE)</f>
        <v>0.95</v>
      </c>
      <c r="K17" s="463" t="str">
        <f>VLOOKUP($B17,Данные!$A$2:$W$1215,15,FALSE)</f>
        <v xml:space="preserve"> -60°...+50° С</v>
      </c>
      <c r="L17" s="463" t="str">
        <f>VLOOKUP($B17,Данные!$A$2:$W$1215,16,FALSE)</f>
        <v>100 000 ч</v>
      </c>
      <c r="M17" s="22" t="str">
        <f>VLOOKUP($B17,Данные!A:AB,10,FALSE)</f>
        <v>225х100х135</v>
      </c>
      <c r="N17" s="22" t="e">
        <f>VLOOKUP($B17,Данные!A:AB,11,FALSE)</f>
        <v>#N/A</v>
      </c>
      <c r="O17" s="22">
        <f>VLOOKUP($B17,Данные!A:AB,12,FALSE)</f>
        <v>1000</v>
      </c>
      <c r="P17" s="22">
        <f>VLOOKUP($B17,Данные!A:AB,13,FALSE)</f>
        <v>1100</v>
      </c>
      <c r="Q17" s="22">
        <f>VLOOKUP($B17,Данные!$A$2:$W$1215,9,FALSE)</f>
        <v>12</v>
      </c>
      <c r="R17" s="19" t="str">
        <f>VLOOKUP($B17,Данные!$A$2:$W$1215,2,FALSE)</f>
        <v>27</v>
      </c>
      <c r="S17" s="20">
        <f>VLOOKUP($B17,Данные!$A$2:$W$1215,3,FALSE)</f>
        <v>3780</v>
      </c>
      <c r="T17" s="21">
        <f t="shared" si="1"/>
        <v>140</v>
      </c>
      <c r="U17" s="85" t="str">
        <f>VLOOKUP($B17,Данные!$A$2:$W$1215,17,FALSE)</f>
        <v>5000К</v>
      </c>
      <c r="V17" s="35">
        <f>VLOOKUP($B17,Данные!$A$2:$W$1215,7,FALSE)</f>
        <v>67</v>
      </c>
      <c r="W17" s="20" t="str">
        <f>VLOOKUP($B17,Данные!$A$2:$W$1215,18,FALSE)</f>
        <v>3 года</v>
      </c>
      <c r="X17" s="463"/>
      <c r="Y17" s="113">
        <f>VLOOKUP($B17,Данные!$A$2:$X$1215,24,FALSE)</f>
        <v>2435</v>
      </c>
    </row>
    <row r="18" spans="1:25" ht="69" customHeight="1">
      <c r="A18" s="586"/>
      <c r="B18" s="12" t="s">
        <v>365</v>
      </c>
      <c r="C18" s="274">
        <f>VLOOKUP(B18,[1]Данные!A:AB,28,FALSE)</f>
        <v>11009</v>
      </c>
      <c r="D18" s="533"/>
      <c r="E18" s="536"/>
      <c r="F18" s="464" t="str">
        <f>VLOOKUP($B18,Данные!$A$2:$W$1215,6,FALSE)</f>
        <v>К (концентрированная), 30°</v>
      </c>
      <c r="G18" s="464" t="str">
        <f>VLOOKUP($B18,Данные!$A$2:$W$1215,8,FALSE)</f>
        <v>Samsung LM281</v>
      </c>
      <c r="H18" s="464" t="str">
        <f>VLOOKUP($B18,Данные!$A$2:$W$1215,14,FALSE)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8" s="464" t="str">
        <f>VLOOKUP($B18,Данные!$A$2:$W$1215,4,FALSE)</f>
        <v>176-264В AС</v>
      </c>
      <c r="J18" s="464">
        <f>VLOOKUP($B18,Данные!$A$2:$W$1215,5,FALSE)</f>
        <v>0.95</v>
      </c>
      <c r="K18" s="464" t="str">
        <f>VLOOKUP($B18,Данные!$A$2:$W$1215,15,FALSE)</f>
        <v xml:space="preserve"> -60°...+50° С</v>
      </c>
      <c r="L18" s="464" t="str">
        <f>VLOOKUP($B18,Данные!$A$2:$W$1215,16,FALSE)</f>
        <v>100 000 ч</v>
      </c>
      <c r="M18" s="466" t="str">
        <f>VLOOKUP($B18,Данные!A:AB,10,FALSE)</f>
        <v>275х100х135</v>
      </c>
      <c r="N18" s="466" t="e">
        <f>VLOOKUP($B18,Данные!A:AB,11,FALSE)</f>
        <v>#N/A</v>
      </c>
      <c r="O18" s="466">
        <f>VLOOKUP($B18,Данные!A:AB,12,FALSE)</f>
        <v>1200</v>
      </c>
      <c r="P18" s="466">
        <f>VLOOKUP($B18,Данные!A:AB,13,FALSE)</f>
        <v>1300</v>
      </c>
      <c r="Q18" s="466">
        <f>VLOOKUP($B18,Данные!$A$2:$W$1215,9,FALSE)</f>
        <v>84</v>
      </c>
      <c r="R18" s="27" t="str">
        <f>VLOOKUP($B18,Данные!$A$2:$W$1215,2,FALSE)</f>
        <v>32</v>
      </c>
      <c r="S18" s="28">
        <f>VLOOKUP($B18,Данные!$A$2:$W$1215,3,FALSE)</f>
        <v>4480</v>
      </c>
      <c r="T18" s="29">
        <f t="shared" si="1"/>
        <v>140</v>
      </c>
      <c r="U18" s="86" t="str">
        <f>VLOOKUP($B18,Данные!$A$2:$W$1215,17,FALSE)</f>
        <v>5000К</v>
      </c>
      <c r="V18" s="34">
        <f>VLOOKUP($B18,Данные!$A$2:$W$1215,7,FALSE)</f>
        <v>67</v>
      </c>
      <c r="W18" s="28" t="str">
        <f>VLOOKUP($B18,Данные!$A$2:$W$1215,18,FALSE)</f>
        <v>3 года</v>
      </c>
      <c r="X18" s="464"/>
      <c r="Y18" s="113">
        <f>VLOOKUP($B18,Данные!$A$2:$X$1215,24,FALSE)</f>
        <v>3460</v>
      </c>
    </row>
    <row r="19" spans="1:25" s="70" customFormat="1" ht="69" customHeight="1">
      <c r="A19" s="586"/>
      <c r="B19" s="12" t="s">
        <v>623</v>
      </c>
      <c r="C19" s="274">
        <f>VLOOKUP(B19,[1]Данные!A:AB,28,FALSE)</f>
        <v>11093</v>
      </c>
      <c r="D19" s="533"/>
      <c r="E19" s="536"/>
      <c r="F19" s="464" t="str">
        <f>VLOOKUP($B19,Данные!$A$2:$W$1215,6,FALSE)</f>
        <v>К (концентрированная), 27°</v>
      </c>
      <c r="G19" s="464" t="str">
        <f>VLOOKUP($B19,Данные!$A$2:$W$1215,8,FALSE)</f>
        <v>Samsung LH351</v>
      </c>
      <c r="H19" s="464" t="str">
        <f>VLOOKUP($B19,Данные!$A$2:$W$1215,14,FALSE)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9" s="464" t="str">
        <f>VLOOKUP($B19,Данные!$A$2:$W$1215,4,FALSE)</f>
        <v>176-264В AС</v>
      </c>
      <c r="J19" s="464">
        <f>VLOOKUP($B19,Данные!$A$2:$W$1215,5,FALSE)</f>
        <v>0.95</v>
      </c>
      <c r="K19" s="464" t="str">
        <f>VLOOKUP($B19,Данные!$A$2:$W$1215,15,FALSE)</f>
        <v xml:space="preserve"> -60°...+50° С</v>
      </c>
      <c r="L19" s="464" t="str">
        <f>VLOOKUP($B19,Данные!$A$2:$W$1215,16,FALSE)</f>
        <v>100 000 ч</v>
      </c>
      <c r="M19" s="466" t="str">
        <f>VLOOKUP($B19,Данные!A:AB,10,FALSE)</f>
        <v>375х100х135</v>
      </c>
      <c r="N19" s="466" t="e">
        <f>VLOOKUP($B19,Данные!A:AB,11,FALSE)</f>
        <v>#N/A</v>
      </c>
      <c r="O19" s="466">
        <f>VLOOKUP($B19,Данные!A:AB,12,FALSE)</f>
        <v>1350</v>
      </c>
      <c r="P19" s="466">
        <f>VLOOKUP($B19,Данные!A:AB,13,FALSE)</f>
        <v>1500</v>
      </c>
      <c r="Q19" s="466">
        <f>VLOOKUP($B19,Данные!$A$2:$W$1215,9,FALSE)</f>
        <v>24</v>
      </c>
      <c r="R19" s="27" t="str">
        <f>VLOOKUP($B19,Данные!$A$2:$W$1215,2,FALSE)</f>
        <v>53</v>
      </c>
      <c r="S19" s="28">
        <f>VLOOKUP($B19,Данные!$A$2:$W$1215,3,FALSE)</f>
        <v>7420</v>
      </c>
      <c r="T19" s="29">
        <f t="shared" si="1"/>
        <v>140</v>
      </c>
      <c r="U19" s="86" t="str">
        <f>VLOOKUP($B19,Данные!$A$2:$W$1215,17,FALSE)</f>
        <v>5000К</v>
      </c>
      <c r="V19" s="34">
        <f>VLOOKUP($B19,Данные!$A$2:$W$1215,7,FALSE)</f>
        <v>67</v>
      </c>
      <c r="W19" s="28" t="str">
        <f>VLOOKUP($B19,Данные!$A$2:$W$1215,18,FALSE)</f>
        <v>3 года</v>
      </c>
      <c r="X19" s="464"/>
      <c r="Y19" s="113">
        <f>VLOOKUP($B19,Данные!$A$2:$X$1215,24,FALSE)</f>
        <v>4245</v>
      </c>
    </row>
    <row r="20" spans="1:25" ht="69" customHeight="1">
      <c r="A20" s="586"/>
      <c r="B20" s="12" t="s">
        <v>404</v>
      </c>
      <c r="C20" s="274">
        <f>VLOOKUP(B20,[1]Данные!A:AB,28,FALSE)</f>
        <v>11013</v>
      </c>
      <c r="D20" s="533"/>
      <c r="E20" s="536"/>
      <c r="F20" s="464" t="str">
        <f>VLOOKUP($B20,Данные!$A$2:$W$1215,6,FALSE)</f>
        <v>К (концентрированная), 30°</v>
      </c>
      <c r="G20" s="464" t="str">
        <f>VLOOKUP($B20,Данные!$A$2:$W$1215,8,FALSE)</f>
        <v>Samsung LM281</v>
      </c>
      <c r="H20" s="464" t="str">
        <f>VLOOKUP($B20,Данные!$A$2:$W$1215,14,FALSE)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20" s="464" t="str">
        <f>VLOOKUP($B20,Данные!$A$2:$W$1215,4,FALSE)</f>
        <v>176-264В AС</v>
      </c>
      <c r="J20" s="464">
        <f>VLOOKUP($B20,Данные!$A$2:$W$1215,5,FALSE)</f>
        <v>0.95</v>
      </c>
      <c r="K20" s="464" t="str">
        <f>VLOOKUP($B20,Данные!$A$2:$W$1215,15,FALSE)</f>
        <v xml:space="preserve"> -60°...+50° С</v>
      </c>
      <c r="L20" s="464" t="str">
        <f>VLOOKUP($B20,Данные!$A$2:$W$1215,16,FALSE)</f>
        <v>100 000 ч</v>
      </c>
      <c r="M20" s="466" t="str">
        <f>VLOOKUP($B20,Данные!A:AB,10,FALSE)</f>
        <v>530х100х135</v>
      </c>
      <c r="N20" s="466" t="e">
        <f>VLOOKUP($B20,Данные!A:AB,11,FALSE)</f>
        <v>#N/A</v>
      </c>
      <c r="O20" s="466">
        <f>VLOOKUP($B20,Данные!A:AB,12,FALSE)</f>
        <v>1750</v>
      </c>
      <c r="P20" s="466">
        <f>VLOOKUP($B20,Данные!A:AB,13,FALSE)</f>
        <v>2000</v>
      </c>
      <c r="Q20" s="466">
        <f>VLOOKUP($B20,Данные!$A$2:$W$1215,9,FALSE)</f>
        <v>168</v>
      </c>
      <c r="R20" s="27" t="str">
        <f>VLOOKUP($B20,Данные!$A$2:$W$1215,2,FALSE)</f>
        <v>64</v>
      </c>
      <c r="S20" s="28">
        <f>VLOOKUP($B20,Данные!$A$2:$W$1215,3,FALSE)</f>
        <v>8960</v>
      </c>
      <c r="T20" s="29">
        <f t="shared" si="1"/>
        <v>140</v>
      </c>
      <c r="U20" s="86" t="str">
        <f>VLOOKUP($B20,Данные!$A$2:$W$1215,17,FALSE)</f>
        <v>5000К</v>
      </c>
      <c r="V20" s="34">
        <f>VLOOKUP($B20,Данные!$A$2:$W$1215,7,FALSE)</f>
        <v>67</v>
      </c>
      <c r="W20" s="28" t="str">
        <f>VLOOKUP($B20,Данные!$A$2:$W$1215,18,FALSE)</f>
        <v>3 года</v>
      </c>
      <c r="X20" s="464"/>
      <c r="Y20" s="113">
        <f>VLOOKUP($B20,Данные!$A$2:$X$1215,24,FALSE)</f>
        <v>5115</v>
      </c>
    </row>
    <row r="21" spans="1:25" ht="69" customHeight="1">
      <c r="A21" s="586"/>
      <c r="B21" s="12" t="s">
        <v>624</v>
      </c>
      <c r="C21" s="274">
        <f>VLOOKUP(B21,[1]Данные!A:AB,28,FALSE)</f>
        <v>11095</v>
      </c>
      <c r="D21" s="533"/>
      <c r="E21" s="536"/>
      <c r="F21" s="464" t="str">
        <f>VLOOKUP($B21,Данные!$A$2:$W$1215,6,FALSE)</f>
        <v>К (концентрированная), 27°</v>
      </c>
      <c r="G21" s="464" t="str">
        <f>VLOOKUP($B21,Данные!$A$2:$W$1215,8,FALSE)</f>
        <v>Samsung LH351</v>
      </c>
      <c r="H21" s="464" t="str">
        <f>VLOOKUP($B21,Данные!$A$2:$W$1215,14,FALSE)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21" s="464" t="str">
        <f>VLOOKUP($B21,Данные!$A$2:$W$1215,4,FALSE)</f>
        <v>176-264В AС</v>
      </c>
      <c r="J21" s="464">
        <f>VLOOKUP($B21,Данные!$A$2:$W$1215,5,FALSE)</f>
        <v>0.95</v>
      </c>
      <c r="K21" s="464" t="str">
        <f>VLOOKUP($B21,Данные!$A$2:$W$1215,15,FALSE)</f>
        <v xml:space="preserve"> -60°...+50° С</v>
      </c>
      <c r="L21" s="464" t="str">
        <f>VLOOKUP($B21,Данные!$A$2:$W$1215,16,FALSE)</f>
        <v>100 000 ч</v>
      </c>
      <c r="M21" s="466" t="str">
        <f>VLOOKUP($B21,Данные!A:AB,10,FALSE)</f>
        <v>550х100х135</v>
      </c>
      <c r="N21" s="466" t="e">
        <f>VLOOKUP($B21,Данные!A:AB,11,FALSE)</f>
        <v>#N/A</v>
      </c>
      <c r="O21" s="466">
        <f>VLOOKUP($B21,Данные!A:AB,12,FALSE)</f>
        <v>1900</v>
      </c>
      <c r="P21" s="466">
        <f>VLOOKUP($B21,Данные!A:AB,13,FALSE)</f>
        <v>2100</v>
      </c>
      <c r="Q21" s="466">
        <f>VLOOKUP($B21,Данные!$A$2:$W$1215,9,FALSE)</f>
        <v>36</v>
      </c>
      <c r="R21" s="27" t="str">
        <f>VLOOKUP($B21,Данные!$A$2:$W$1215,2,FALSE)</f>
        <v>79</v>
      </c>
      <c r="S21" s="28">
        <f>VLOOKUP($B21,Данные!$A$2:$W$1215,3,FALSE)</f>
        <v>11060</v>
      </c>
      <c r="T21" s="29">
        <f t="shared" si="1"/>
        <v>140</v>
      </c>
      <c r="U21" s="86" t="str">
        <f>VLOOKUP($B21,Данные!$A$2:$W$1215,17,FALSE)</f>
        <v>5000К</v>
      </c>
      <c r="V21" s="34">
        <f>VLOOKUP($B21,Данные!$A$2:$W$1215,7,FALSE)</f>
        <v>67</v>
      </c>
      <c r="W21" s="28" t="str">
        <f>VLOOKUP($B21,Данные!$A$2:$W$1215,18,FALSE)</f>
        <v>3 года</v>
      </c>
      <c r="X21" s="464"/>
      <c r="Y21" s="113">
        <f>VLOOKUP($B21,Данные!$A$2:$X$1215,24,FALSE)</f>
        <v>5900</v>
      </c>
    </row>
    <row r="22" spans="1:25" s="70" customFormat="1" ht="69" customHeight="1" thickBot="1">
      <c r="A22" s="587"/>
      <c r="B22" s="13" t="s">
        <v>366</v>
      </c>
      <c r="C22" s="275">
        <f>VLOOKUP(B22,[1]Данные!A:AB,28,FALSE)</f>
        <v>11017</v>
      </c>
      <c r="D22" s="534"/>
      <c r="E22" s="537"/>
      <c r="F22" s="465" t="str">
        <f>VLOOKUP($B22,Данные!$A$2:$W$1215,6,FALSE)</f>
        <v>К (концентрированная), 30°</v>
      </c>
      <c r="G22" s="465" t="str">
        <f>VLOOKUP($B22,Данные!$A$2:$W$1215,8,FALSE)</f>
        <v>Samsung LM281</v>
      </c>
      <c r="H22" s="465" t="str">
        <f>VLOOKUP($B22,Данные!$A$2:$W$1215,14,FALSE)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22" s="465" t="str">
        <f>VLOOKUP($B22,Данные!$A$2:$W$1215,4,FALSE)</f>
        <v>176-264В AС</v>
      </c>
      <c r="J22" s="465">
        <f>VLOOKUP($B22,Данные!$A$2:$W$1215,5,FALSE)</f>
        <v>0.95</v>
      </c>
      <c r="K22" s="465" t="str">
        <f>VLOOKUP($B22,Данные!$A$2:$W$1215,15,FALSE)</f>
        <v xml:space="preserve"> -60°...+50° С</v>
      </c>
      <c r="L22" s="465" t="str">
        <f>VLOOKUP($B22,Данные!$A$2:$W$1215,16,FALSE)</f>
        <v>100 000 ч</v>
      </c>
      <c r="M22" s="467" t="str">
        <f>VLOOKUP($B22,Данные!A:AB,10,FALSE)</f>
        <v>785х100х135</v>
      </c>
      <c r="N22" s="467" t="str">
        <f>VLOOKUP($B22,Данные!A:AB,11,FALSE)</f>
        <v>800x115x140</v>
      </c>
      <c r="O22" s="467">
        <f>VLOOKUP($B22,Данные!A:AB,12,FALSE)</f>
        <v>2350</v>
      </c>
      <c r="P22" s="467">
        <f>VLOOKUP($B22,Данные!A:AB,13,FALSE)</f>
        <v>2600</v>
      </c>
      <c r="Q22" s="467">
        <f>VLOOKUP($B22,Данные!$A$2:$W$1215,9,FALSE)</f>
        <v>252</v>
      </c>
      <c r="R22" s="23" t="str">
        <f>VLOOKUP($B22,Данные!$A$2:$W$1215,2,FALSE)</f>
        <v>89</v>
      </c>
      <c r="S22" s="24">
        <f>VLOOKUP($B22,Данные!$A$2:$W$1215,3,FALSE)</f>
        <v>12460</v>
      </c>
      <c r="T22" s="25">
        <f t="shared" si="1"/>
        <v>140</v>
      </c>
      <c r="U22" s="87" t="str">
        <f>VLOOKUP($B22,Данные!$A$2:$W$1215,17,FALSE)</f>
        <v>5000К</v>
      </c>
      <c r="V22" s="36">
        <f>VLOOKUP($B22,Данные!$A$2:$W$1215,7,FALSE)</f>
        <v>67</v>
      </c>
      <c r="W22" s="24" t="str">
        <f>VLOOKUP($B22,Данные!$A$2:$W$1215,18,FALSE)</f>
        <v>3 года</v>
      </c>
      <c r="X22" s="465"/>
      <c r="Y22" s="114">
        <f>VLOOKUP($B22,Данные!$A$2:$X$1215,24,FALSE)</f>
        <v>7790</v>
      </c>
    </row>
    <row r="23" spans="1:25" ht="67.5" customHeight="1">
      <c r="A23" s="585"/>
      <c r="B23" s="11" t="s">
        <v>625</v>
      </c>
      <c r="C23" s="273">
        <f>VLOOKUP(B23,[1]Данные!A:AB,28,FALSE)</f>
        <v>11092</v>
      </c>
      <c r="D23" s="532" t="s">
        <v>314</v>
      </c>
      <c r="E23" s="535" t="s">
        <v>774</v>
      </c>
      <c r="F23" s="463" t="str">
        <f>VLOOKUP($B23,Данные!$A$2:$W$1215,6,FALSE)</f>
        <v>К (концентрированная), 27°</v>
      </c>
      <c r="G23" s="463" t="str">
        <f>VLOOKUP($B23,Данные!$A$2:$W$1215,8,FALSE)</f>
        <v>Samsung LH351</v>
      </c>
      <c r="H23" s="463" t="str">
        <f>VLOOKUP($B23,Данные!$A$2:$W$1215,14,FALSE)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23" s="463" t="str">
        <f>VLOOKUP($B23,Данные!$A$2:$W$1215,4,FALSE)</f>
        <v>176-264В AС</v>
      </c>
      <c r="J23" s="463">
        <f>VLOOKUP($B23,Данные!$A$2:$W$1215,5,FALSE)</f>
        <v>0.95</v>
      </c>
      <c r="K23" s="463" t="str">
        <f>VLOOKUP($B23,Данные!$A$2:$W$1215,15,FALSE)</f>
        <v xml:space="preserve"> -60°...+50° С</v>
      </c>
      <c r="L23" s="463" t="str">
        <f>VLOOKUP($B23,Данные!$A$2:$W$1215,16,FALSE)</f>
        <v>100 000 ч</v>
      </c>
      <c r="M23" s="22" t="str">
        <f>VLOOKUP($B23,Данные!A:AB,10,FALSE)</f>
        <v>225х100х120</v>
      </c>
      <c r="N23" s="22" t="e">
        <f>VLOOKUP($B23,Данные!A:AB,11,FALSE)</f>
        <v>#N/A</v>
      </c>
      <c r="O23" s="22">
        <f>VLOOKUP($B23,Данные!A:AB,12,FALSE)</f>
        <v>1050</v>
      </c>
      <c r="P23" s="22">
        <f>VLOOKUP($B23,Данные!A:AB,13,FALSE)</f>
        <v>1150</v>
      </c>
      <c r="Q23" s="22">
        <f>VLOOKUP($B23,Данные!$A$2:$W$1215,9,FALSE)</f>
        <v>12</v>
      </c>
      <c r="R23" s="19" t="str">
        <f>VLOOKUP($B23,Данные!$A$2:$W$1215,2,FALSE)</f>
        <v>27</v>
      </c>
      <c r="S23" s="20">
        <f>VLOOKUP($B23,Данные!$A$2:$W$1215,3,FALSE)</f>
        <v>3780</v>
      </c>
      <c r="T23" s="21">
        <f t="shared" si="1"/>
        <v>140</v>
      </c>
      <c r="U23" s="85" t="str">
        <f>VLOOKUP($B23,Данные!$A$2:$W$1215,17,FALSE)</f>
        <v>5000К</v>
      </c>
      <c r="V23" s="35">
        <f>VLOOKUP($B23,Данные!$A$2:$W$1215,7,FALSE)</f>
        <v>67</v>
      </c>
      <c r="W23" s="20" t="str">
        <f>VLOOKUP($B23,Данные!$A$2:$W$1215,18,FALSE)</f>
        <v>3 года</v>
      </c>
      <c r="X23" s="463"/>
      <c r="Y23" s="113">
        <f>VLOOKUP($B23,Данные!$A$2:$X$1215,24,FALSE)</f>
        <v>2435</v>
      </c>
    </row>
    <row r="24" spans="1:25" ht="67.5" customHeight="1">
      <c r="A24" s="586"/>
      <c r="B24" s="12" t="s">
        <v>369</v>
      </c>
      <c r="C24" s="274">
        <f>VLOOKUP(B24,[1]Данные!A:AB,28,FALSE)</f>
        <v>11010</v>
      </c>
      <c r="D24" s="533"/>
      <c r="E24" s="536"/>
      <c r="F24" s="464" t="str">
        <f>VLOOKUP($B24,Данные!$A$2:$W$1215,6,FALSE)</f>
        <v>К (концентрированная), 30°</v>
      </c>
      <c r="G24" s="464" t="str">
        <f>VLOOKUP($B24,Данные!$A$2:$W$1215,8,FALSE)</f>
        <v>Samsung LM281</v>
      </c>
      <c r="H24" s="464" t="str">
        <f>VLOOKUP($B24,Данные!$A$2:$W$1215,14,FALSE)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24" s="464" t="str">
        <f>VLOOKUP($B24,Данные!$A$2:$W$1215,4,FALSE)</f>
        <v>176-264В AС</v>
      </c>
      <c r="J24" s="464">
        <f>VLOOKUP($B24,Данные!$A$2:$W$1215,5,FALSE)</f>
        <v>0.95</v>
      </c>
      <c r="K24" s="464" t="str">
        <f>VLOOKUP($B24,Данные!$A$2:$W$1215,15,FALSE)</f>
        <v xml:space="preserve"> -60°...+50° С</v>
      </c>
      <c r="L24" s="464" t="str">
        <f>VLOOKUP($B24,Данные!$A$2:$W$1215,16,FALSE)</f>
        <v>100 000 ч</v>
      </c>
      <c r="M24" s="466" t="str">
        <f>VLOOKUP($B24,Данные!A:AB,10,FALSE)</f>
        <v>275х100х120</v>
      </c>
      <c r="N24" s="466" t="e">
        <f>VLOOKUP($B24,Данные!A:AB,11,FALSE)</f>
        <v>#N/A</v>
      </c>
      <c r="O24" s="466">
        <f>VLOOKUP($B24,Данные!A:AB,12,FALSE)</f>
        <v>1250</v>
      </c>
      <c r="P24" s="466">
        <f>VLOOKUP($B24,Данные!A:AB,13,FALSE)</f>
        <v>1350</v>
      </c>
      <c r="Q24" s="466">
        <f>VLOOKUP($B24,Данные!$A$2:$W$1215,9,FALSE)</f>
        <v>84</v>
      </c>
      <c r="R24" s="27" t="str">
        <f>VLOOKUP($B24,Данные!$A$2:$W$1215,2,FALSE)</f>
        <v>32</v>
      </c>
      <c r="S24" s="28">
        <f>VLOOKUP($B24,Данные!$A$2:$W$1215,3,FALSE)</f>
        <v>4480</v>
      </c>
      <c r="T24" s="29">
        <f t="shared" si="1"/>
        <v>140</v>
      </c>
      <c r="U24" s="86" t="str">
        <f>VLOOKUP($B24,Данные!$A$2:$W$1215,17,FALSE)</f>
        <v>5000К</v>
      </c>
      <c r="V24" s="34">
        <f>VLOOKUP($B24,Данные!$A$2:$W$1215,7,FALSE)</f>
        <v>67</v>
      </c>
      <c r="W24" s="28" t="str">
        <f>VLOOKUP($B24,Данные!$A$2:$W$1215,18,FALSE)</f>
        <v>3 года</v>
      </c>
      <c r="X24" s="464"/>
      <c r="Y24" s="113">
        <f>VLOOKUP($B24,Данные!$A$2:$X$1215,24,FALSE)</f>
        <v>3460</v>
      </c>
    </row>
    <row r="25" spans="1:25" s="70" customFormat="1" ht="67.5" customHeight="1">
      <c r="A25" s="586"/>
      <c r="B25" s="12" t="s">
        <v>626</v>
      </c>
      <c r="C25" s="274">
        <f>VLOOKUP(B25,[1]Данные!A:AB,28,FALSE)</f>
        <v>11094</v>
      </c>
      <c r="D25" s="533"/>
      <c r="E25" s="536"/>
      <c r="F25" s="464" t="str">
        <f>VLOOKUP($B25,Данные!$A$2:$W$1215,6,FALSE)</f>
        <v>К (концентрированная), 27°</v>
      </c>
      <c r="G25" s="464" t="str">
        <f>VLOOKUP($B25,Данные!$A$2:$W$1215,8,FALSE)</f>
        <v>Samsung LH351</v>
      </c>
      <c r="H25" s="464" t="str">
        <f>VLOOKUP($B25,Данные!$A$2:$W$1215,14,FALSE)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25" s="464" t="str">
        <f>VLOOKUP($B25,Данные!$A$2:$W$1215,4,FALSE)</f>
        <v>176-264В AС</v>
      </c>
      <c r="J25" s="464">
        <f>VLOOKUP($B25,Данные!$A$2:$W$1215,5,FALSE)</f>
        <v>0.95</v>
      </c>
      <c r="K25" s="464" t="str">
        <f>VLOOKUP($B25,Данные!$A$2:$W$1215,15,FALSE)</f>
        <v xml:space="preserve"> -60°...+50° С</v>
      </c>
      <c r="L25" s="464" t="str">
        <f>VLOOKUP($B25,Данные!$A$2:$W$1215,16,FALSE)</f>
        <v>100 000 ч</v>
      </c>
      <c r="M25" s="466" t="str">
        <f>VLOOKUP($B25,Данные!A:AB,10,FALSE)</f>
        <v>375х100х120</v>
      </c>
      <c r="N25" s="466" t="e">
        <f>VLOOKUP($B25,Данные!A:AB,11,FALSE)</f>
        <v>#N/A</v>
      </c>
      <c r="O25" s="466">
        <f>VLOOKUP($B25,Данные!A:AB,12,FALSE)</f>
        <v>1400</v>
      </c>
      <c r="P25" s="466">
        <f>VLOOKUP($B25,Данные!A:AB,13,FALSE)</f>
        <v>1550</v>
      </c>
      <c r="Q25" s="466">
        <f>VLOOKUP($B25,Данные!$A$2:$W$1215,9,FALSE)</f>
        <v>24</v>
      </c>
      <c r="R25" s="27" t="str">
        <f>VLOOKUP($B25,Данные!$A$2:$W$1215,2,FALSE)</f>
        <v>53</v>
      </c>
      <c r="S25" s="28">
        <f>VLOOKUP($B25,Данные!$A$2:$W$1215,3,FALSE)</f>
        <v>7420</v>
      </c>
      <c r="T25" s="29">
        <f t="shared" si="1"/>
        <v>140</v>
      </c>
      <c r="U25" s="86" t="str">
        <f>VLOOKUP($B25,Данные!$A$2:$W$1215,17,FALSE)</f>
        <v>5000К</v>
      </c>
      <c r="V25" s="34">
        <f>VLOOKUP($B25,Данные!$A$2:$W$1215,7,FALSE)</f>
        <v>67</v>
      </c>
      <c r="W25" s="28" t="str">
        <f>VLOOKUP($B25,Данные!$A$2:$W$1215,18,FALSE)</f>
        <v>3 года</v>
      </c>
      <c r="X25" s="464"/>
      <c r="Y25" s="113">
        <f>VLOOKUP($B25,Данные!$A$2:$X$1215,24,FALSE)</f>
        <v>4245</v>
      </c>
    </row>
    <row r="26" spans="1:25" ht="67.5" customHeight="1">
      <c r="A26" s="586"/>
      <c r="B26" s="12" t="s">
        <v>405</v>
      </c>
      <c r="C26" s="274">
        <f>VLOOKUP(B26,[1]Данные!A:AB,28,FALSE)</f>
        <v>11014</v>
      </c>
      <c r="D26" s="533"/>
      <c r="E26" s="536"/>
      <c r="F26" s="464" t="str">
        <f>VLOOKUP($B26,Данные!$A$2:$W$1215,6,FALSE)</f>
        <v>К (концентрированная), 30°</v>
      </c>
      <c r="G26" s="464" t="str">
        <f>VLOOKUP($B26,Данные!$A$2:$W$1215,8,FALSE)</f>
        <v>Samsung LM281</v>
      </c>
      <c r="H26" s="464" t="str">
        <f>VLOOKUP($B26,Данные!$A$2:$W$1215,14,FALSE)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26" s="464" t="str">
        <f>VLOOKUP($B26,Данные!$A$2:$W$1215,4,FALSE)</f>
        <v>176-264В AС</v>
      </c>
      <c r="J26" s="464">
        <f>VLOOKUP($B26,Данные!$A$2:$W$1215,5,FALSE)</f>
        <v>0.95</v>
      </c>
      <c r="K26" s="464" t="str">
        <f>VLOOKUP($B26,Данные!$A$2:$W$1215,15,FALSE)</f>
        <v xml:space="preserve"> -60°...+50° С</v>
      </c>
      <c r="L26" s="464" t="str">
        <f>VLOOKUP($B26,Данные!$A$2:$W$1215,16,FALSE)</f>
        <v>100 000 ч</v>
      </c>
      <c r="M26" s="466" t="str">
        <f>VLOOKUP($B26,Данные!A:AB,10,FALSE)</f>
        <v>530х100х120</v>
      </c>
      <c r="N26" s="466" t="e">
        <f>VLOOKUP($B26,Данные!A:AB,11,FALSE)</f>
        <v>#N/A</v>
      </c>
      <c r="O26" s="466">
        <f>VLOOKUP($B26,Данные!A:AB,12,FALSE)</f>
        <v>1700</v>
      </c>
      <c r="P26" s="466">
        <f>VLOOKUP($B26,Данные!A:AB,13,FALSE)</f>
        <v>2000</v>
      </c>
      <c r="Q26" s="466">
        <f>VLOOKUP($B26,Данные!$A$2:$W$1215,9,FALSE)</f>
        <v>168</v>
      </c>
      <c r="R26" s="27" t="str">
        <f>VLOOKUP($B26,Данные!$A$2:$W$1215,2,FALSE)</f>
        <v>64</v>
      </c>
      <c r="S26" s="28">
        <f>VLOOKUP($B26,Данные!$A$2:$W$1215,3,FALSE)</f>
        <v>8960</v>
      </c>
      <c r="T26" s="29">
        <f t="shared" si="1"/>
        <v>140</v>
      </c>
      <c r="U26" s="86" t="str">
        <f>VLOOKUP($B26,Данные!$A$2:$W$1215,17,FALSE)</f>
        <v>5000К</v>
      </c>
      <c r="V26" s="34">
        <f>VLOOKUP($B26,Данные!$A$2:$W$1215,7,FALSE)</f>
        <v>67</v>
      </c>
      <c r="W26" s="28" t="str">
        <f>VLOOKUP($B26,Данные!$A$2:$W$1215,18,FALSE)</f>
        <v>3 года</v>
      </c>
      <c r="X26" s="464"/>
      <c r="Y26" s="113">
        <f>VLOOKUP($B26,Данные!$A$2:$X$1215,24,FALSE)</f>
        <v>5115</v>
      </c>
    </row>
    <row r="27" spans="1:25" ht="67.5" customHeight="1">
      <c r="A27" s="586"/>
      <c r="B27" s="12" t="s">
        <v>627</v>
      </c>
      <c r="C27" s="274">
        <f>VLOOKUP(B27,[1]Данные!A:AB,28,FALSE)</f>
        <v>11096</v>
      </c>
      <c r="D27" s="533"/>
      <c r="E27" s="536"/>
      <c r="F27" s="464" t="str">
        <f>VLOOKUP($B27,Данные!$A$2:$W$1215,6,FALSE)</f>
        <v>К (концентрированная), 27°</v>
      </c>
      <c r="G27" s="464" t="str">
        <f>VLOOKUP($B27,Данные!$A$2:$W$1215,8,FALSE)</f>
        <v>Samsung LH351</v>
      </c>
      <c r="H27" s="464" t="str">
        <f>VLOOKUP($B27,Данные!$A$2:$W$1215,14,FALSE)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27" s="464" t="str">
        <f>VLOOKUP($B27,Данные!$A$2:$W$1215,4,FALSE)</f>
        <v>176-264В AС</v>
      </c>
      <c r="J27" s="464">
        <f>VLOOKUP($B27,Данные!$A$2:$W$1215,5,FALSE)</f>
        <v>0.95</v>
      </c>
      <c r="K27" s="464" t="str">
        <f>VLOOKUP($B27,Данные!$A$2:$W$1215,15,FALSE)</f>
        <v xml:space="preserve"> -60°...+50° С</v>
      </c>
      <c r="L27" s="464" t="str">
        <f>VLOOKUP($B27,Данные!$A$2:$W$1215,16,FALSE)</f>
        <v>100 000 ч</v>
      </c>
      <c r="M27" s="466" t="str">
        <f>VLOOKUP($B27,Данные!A:AB,10,FALSE)</f>
        <v>550х100х120</v>
      </c>
      <c r="N27" s="466" t="e">
        <f>VLOOKUP($B27,Данные!A:AB,11,FALSE)</f>
        <v>#N/A</v>
      </c>
      <c r="O27" s="466">
        <f>VLOOKUP($B27,Данные!A:AB,12,FALSE)</f>
        <v>1950</v>
      </c>
      <c r="P27" s="466">
        <f>VLOOKUP($B27,Данные!A:AB,13,FALSE)</f>
        <v>2150</v>
      </c>
      <c r="Q27" s="466">
        <f>VLOOKUP($B27,Данные!$A$2:$W$1215,9,FALSE)</f>
        <v>36</v>
      </c>
      <c r="R27" s="27" t="str">
        <f>VLOOKUP($B27,Данные!$A$2:$W$1215,2,FALSE)</f>
        <v>79</v>
      </c>
      <c r="S27" s="28">
        <f>VLOOKUP($B27,Данные!$A$2:$W$1215,3,FALSE)</f>
        <v>11060</v>
      </c>
      <c r="T27" s="29">
        <f t="shared" si="1"/>
        <v>140</v>
      </c>
      <c r="U27" s="86" t="str">
        <f>VLOOKUP($B27,Данные!$A$2:$W$1215,17,FALSE)</f>
        <v>5000К</v>
      </c>
      <c r="V27" s="34">
        <f>VLOOKUP($B27,Данные!$A$2:$W$1215,7,FALSE)</f>
        <v>67</v>
      </c>
      <c r="W27" s="28" t="str">
        <f>VLOOKUP($B27,Данные!$A$2:$W$1215,18,FALSE)</f>
        <v>3 года</v>
      </c>
      <c r="X27" s="464"/>
      <c r="Y27" s="113">
        <f>VLOOKUP($B27,Данные!$A$2:$X$1215,24,FALSE)</f>
        <v>5900</v>
      </c>
    </row>
    <row r="28" spans="1:25" s="70" customFormat="1" ht="67.5" customHeight="1" thickBot="1">
      <c r="A28" s="587"/>
      <c r="B28" s="13" t="s">
        <v>370</v>
      </c>
      <c r="C28" s="275">
        <f>VLOOKUP(B28,[1]Данные!A:AB,28,FALSE)</f>
        <v>11018</v>
      </c>
      <c r="D28" s="534"/>
      <c r="E28" s="537"/>
      <c r="F28" s="465" t="str">
        <f>VLOOKUP($B28,Данные!$A$2:$W$1215,6,FALSE)</f>
        <v>К (концентрированная), 30°</v>
      </c>
      <c r="G28" s="465" t="str">
        <f>VLOOKUP($B28,Данные!$A$2:$W$1215,8,FALSE)</f>
        <v>Samsung LM281</v>
      </c>
      <c r="H28" s="465" t="str">
        <f>VLOOKUP($B28,Данные!$A$2:$W$1215,14,FALSE)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28" s="465" t="str">
        <f>VLOOKUP($B28,Данные!$A$2:$W$1215,4,FALSE)</f>
        <v>176-264В AС</v>
      </c>
      <c r="J28" s="465">
        <f>VLOOKUP($B28,Данные!$A$2:$W$1215,5,FALSE)</f>
        <v>0.95</v>
      </c>
      <c r="K28" s="465" t="str">
        <f>VLOOKUP($B28,Данные!$A$2:$W$1215,15,FALSE)</f>
        <v xml:space="preserve"> -60°...+50° С</v>
      </c>
      <c r="L28" s="465" t="str">
        <f>VLOOKUP($B28,Данные!$A$2:$W$1215,16,FALSE)</f>
        <v>100 000 ч</v>
      </c>
      <c r="M28" s="467" t="str">
        <f>VLOOKUP($B28,Данные!A:AB,10,FALSE)</f>
        <v>785х100х120</v>
      </c>
      <c r="N28" s="467" t="str">
        <f>VLOOKUP($B28,Данные!A:AB,11,FALSE)</f>
        <v>800x115x140</v>
      </c>
      <c r="O28" s="467">
        <f>VLOOKUP($B28,Данные!A:AB,12,FALSE)</f>
        <v>2400</v>
      </c>
      <c r="P28" s="467">
        <f>VLOOKUP($B28,Данные!A:AB,13,FALSE)</f>
        <v>2600</v>
      </c>
      <c r="Q28" s="467">
        <f>VLOOKUP($B28,Данные!$A$2:$W$1215,9,FALSE)</f>
        <v>252</v>
      </c>
      <c r="R28" s="23" t="str">
        <f>VLOOKUP($B28,Данные!$A$2:$W$1215,2,FALSE)</f>
        <v>89</v>
      </c>
      <c r="S28" s="24">
        <f>VLOOKUP($B28,Данные!$A$2:$W$1215,3,FALSE)</f>
        <v>12460</v>
      </c>
      <c r="T28" s="25">
        <f t="shared" si="1"/>
        <v>140</v>
      </c>
      <c r="U28" s="87" t="str">
        <f>VLOOKUP($B28,Данные!$A$2:$W$1215,17,FALSE)</f>
        <v>5000К</v>
      </c>
      <c r="V28" s="36">
        <f>VLOOKUP($B28,Данные!$A$2:$W$1215,7,FALSE)</f>
        <v>67</v>
      </c>
      <c r="W28" s="24" t="str">
        <f>VLOOKUP($B28,Данные!$A$2:$W$1215,18,FALSE)</f>
        <v>3 года</v>
      </c>
      <c r="X28" s="465"/>
      <c r="Y28" s="114">
        <f>VLOOKUP($B28,Данные!$A$2:$X$1215,24,FALSE)</f>
        <v>7790</v>
      </c>
    </row>
    <row r="29" spans="1:25" ht="68.25" customHeight="1">
      <c r="A29" s="585"/>
      <c r="B29" s="12" t="s">
        <v>628</v>
      </c>
      <c r="C29" s="274">
        <f>VLOOKUP(B29,[1]Данные!A:AB,28,FALSE)</f>
        <v>11097</v>
      </c>
      <c r="D29" s="532" t="s">
        <v>314</v>
      </c>
      <c r="E29" s="535" t="s">
        <v>775</v>
      </c>
      <c r="F29" s="464" t="str">
        <f>VLOOKUP($B29,Данные!$A$2:$W$1215,6,FALSE)</f>
        <v>Г (глубокая), 58°</v>
      </c>
      <c r="G29" s="464" t="str">
        <f>VLOOKUP($B29,Данные!$A$2:$W$1215,8,FALSE)</f>
        <v>Samsung LH351</v>
      </c>
      <c r="H29" s="464" t="str">
        <f>VLOOKUP($B29,Данные!$A$2:$W$1215,14,FALSE)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29" s="464" t="str">
        <f>VLOOKUP($B29,Данные!$A$2:$W$1215,4,FALSE)</f>
        <v>176-264В AС</v>
      </c>
      <c r="J29" s="464">
        <f>VLOOKUP($B29,Данные!$A$2:$W$1215,5,FALSE)</f>
        <v>0.95</v>
      </c>
      <c r="K29" s="464" t="str">
        <f>VLOOKUP($B29,Данные!$A$2:$W$1215,15,FALSE)</f>
        <v xml:space="preserve"> -60°...+50° С</v>
      </c>
      <c r="L29" s="464" t="str">
        <f>VLOOKUP($B29,Данные!$A$2:$W$1215,16,FALSE)</f>
        <v>100 000 ч</v>
      </c>
      <c r="M29" s="466" t="str">
        <f>VLOOKUP($B29,Данные!A:AB,10,FALSE)</f>
        <v>225х100х135</v>
      </c>
      <c r="N29" s="466" t="e">
        <f>VLOOKUP($B29,Данные!A:AB,11,FALSE)</f>
        <v>#N/A</v>
      </c>
      <c r="O29" s="466">
        <f>VLOOKUP($B29,Данные!A:AB,12,FALSE)</f>
        <v>1000</v>
      </c>
      <c r="P29" s="466">
        <f>VLOOKUP($B29,Данные!A:AB,13,FALSE)</f>
        <v>1100</v>
      </c>
      <c r="Q29" s="466">
        <f>VLOOKUP($B29,Данные!$A$2:$W$1215,9,FALSE)</f>
        <v>12</v>
      </c>
      <c r="R29" s="27" t="str">
        <f>VLOOKUP($B29,Данные!$A$2:$W$1215,2,FALSE)</f>
        <v>27</v>
      </c>
      <c r="S29" s="28">
        <f>VLOOKUP($B29,Данные!$A$2:$W$1215,3,FALSE)</f>
        <v>3780</v>
      </c>
      <c r="T29" s="29">
        <f t="shared" si="1"/>
        <v>140</v>
      </c>
      <c r="U29" s="86" t="str">
        <f>VLOOKUP($B29,Данные!$A$2:$W$1215,17,FALSE)</f>
        <v>5000К</v>
      </c>
      <c r="V29" s="34">
        <f>VLOOKUP($B29,Данные!$A$2:$W$1215,7,FALSE)</f>
        <v>67</v>
      </c>
      <c r="W29" s="28" t="str">
        <f>VLOOKUP($B29,Данные!$A$2:$W$1215,18,FALSE)</f>
        <v>3 года</v>
      </c>
      <c r="X29" s="464"/>
      <c r="Y29" s="113">
        <f>VLOOKUP($B29,Данные!$A$2:$X$1215,24,FALSE)</f>
        <v>2435</v>
      </c>
    </row>
    <row r="30" spans="1:25" ht="68.25" customHeight="1">
      <c r="A30" s="586"/>
      <c r="B30" s="12" t="s">
        <v>367</v>
      </c>
      <c r="C30" s="274">
        <f>VLOOKUP(B30,[1]Данные!A:AB,28,FALSE)</f>
        <v>11021</v>
      </c>
      <c r="D30" s="533"/>
      <c r="E30" s="536"/>
      <c r="F30" s="464" t="str">
        <f>VLOOKUP($B30,Данные!$A$2:$W$1215,6,FALSE)</f>
        <v>Г (глубокая), 60°</v>
      </c>
      <c r="G30" s="464" t="str">
        <f>VLOOKUP($B30,Данные!$A$2:$W$1215,8,FALSE)</f>
        <v>Samsung LM281</v>
      </c>
      <c r="H30" s="464" t="str">
        <f>VLOOKUP($B30,Данные!$A$2:$W$1215,14,FALSE)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30" s="464" t="str">
        <f>VLOOKUP($B30,Данные!$A$2:$W$1215,4,FALSE)</f>
        <v>176-264В AС</v>
      </c>
      <c r="J30" s="464">
        <f>VLOOKUP($B30,Данные!$A$2:$W$1215,5,FALSE)</f>
        <v>0.95</v>
      </c>
      <c r="K30" s="464" t="str">
        <f>VLOOKUP($B30,Данные!$A$2:$W$1215,15,FALSE)</f>
        <v xml:space="preserve"> -60°...+50° С</v>
      </c>
      <c r="L30" s="464" t="str">
        <f>VLOOKUP($B30,Данные!$A$2:$W$1215,16,FALSE)</f>
        <v>100 000 ч</v>
      </c>
      <c r="M30" s="466" t="str">
        <f>VLOOKUP($B30,Данные!A:AB,10,FALSE)</f>
        <v>275х100х135</v>
      </c>
      <c r="N30" s="466" t="e">
        <f>VLOOKUP($B30,Данные!A:AB,11,FALSE)</f>
        <v>#N/A</v>
      </c>
      <c r="O30" s="466">
        <f>VLOOKUP($B30,Данные!A:AB,12,FALSE)</f>
        <v>1200</v>
      </c>
      <c r="P30" s="466">
        <f>VLOOKUP($B30,Данные!A:AB,13,FALSE)</f>
        <v>1300</v>
      </c>
      <c r="Q30" s="466">
        <f>VLOOKUP($B30,Данные!$A$2:$W$1215,9,FALSE)</f>
        <v>84</v>
      </c>
      <c r="R30" s="27" t="str">
        <f>VLOOKUP($B30,Данные!$A$2:$W$1215,2,FALSE)</f>
        <v>32</v>
      </c>
      <c r="S30" s="28">
        <f>VLOOKUP($B30,Данные!$A$2:$W$1215,3,FALSE)</f>
        <v>4480</v>
      </c>
      <c r="T30" s="29">
        <f t="shared" si="1"/>
        <v>140</v>
      </c>
      <c r="U30" s="86" t="str">
        <f>VLOOKUP($B30,Данные!$A$2:$W$1215,17,FALSE)</f>
        <v>5000К</v>
      </c>
      <c r="V30" s="34">
        <f>VLOOKUP($B30,Данные!$A$2:$W$1215,7,FALSE)</f>
        <v>67</v>
      </c>
      <c r="W30" s="28" t="str">
        <f>VLOOKUP($B30,Данные!$A$2:$W$1215,18,FALSE)</f>
        <v>3 года</v>
      </c>
      <c r="X30" s="464"/>
      <c r="Y30" s="113">
        <f>VLOOKUP($B30,Данные!$A$2:$X$1215,24,FALSE)</f>
        <v>3460</v>
      </c>
    </row>
    <row r="31" spans="1:25" s="70" customFormat="1" ht="68.25" customHeight="1">
      <c r="A31" s="586"/>
      <c r="B31" s="12" t="s">
        <v>629</v>
      </c>
      <c r="C31" s="274">
        <f>VLOOKUP(B31,[1]Данные!A:AB,28,FALSE)</f>
        <v>11099</v>
      </c>
      <c r="D31" s="533"/>
      <c r="E31" s="536"/>
      <c r="F31" s="464" t="str">
        <f>VLOOKUP($B31,Данные!$A$2:$W$1215,6,FALSE)</f>
        <v>Г (глубокая), 58°</v>
      </c>
      <c r="G31" s="464" t="str">
        <f>VLOOKUP($B31,Данные!$A$2:$W$1215,8,FALSE)</f>
        <v>Samsung LH351</v>
      </c>
      <c r="H31" s="464" t="str">
        <f>VLOOKUP($B31,Данные!$A$2:$W$1215,14,FALSE)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31" s="464" t="str">
        <f>VLOOKUP($B31,Данные!$A$2:$W$1215,4,FALSE)</f>
        <v>176-264В AС</v>
      </c>
      <c r="J31" s="464">
        <f>VLOOKUP($B31,Данные!$A$2:$W$1215,5,FALSE)</f>
        <v>0.95</v>
      </c>
      <c r="K31" s="464" t="str">
        <f>VLOOKUP($B31,Данные!$A$2:$W$1215,15,FALSE)</f>
        <v xml:space="preserve"> -60°...+50° С</v>
      </c>
      <c r="L31" s="464" t="str">
        <f>VLOOKUP($B31,Данные!$A$2:$W$1215,16,FALSE)</f>
        <v>100 000 ч</v>
      </c>
      <c r="M31" s="466" t="str">
        <f>VLOOKUP($B31,Данные!A:AB,10,FALSE)</f>
        <v>375х100х135</v>
      </c>
      <c r="N31" s="466" t="e">
        <f>VLOOKUP($B31,Данные!A:AB,11,FALSE)</f>
        <v>#N/A</v>
      </c>
      <c r="O31" s="466">
        <f>VLOOKUP($B31,Данные!A:AB,12,FALSE)</f>
        <v>1350</v>
      </c>
      <c r="P31" s="466">
        <f>VLOOKUP($B31,Данные!A:AB,13,FALSE)</f>
        <v>1500</v>
      </c>
      <c r="Q31" s="466">
        <f>VLOOKUP($B31,Данные!$A$2:$W$1215,9,FALSE)</f>
        <v>24</v>
      </c>
      <c r="R31" s="27" t="str">
        <f>VLOOKUP($B31,Данные!$A$2:$W$1215,2,FALSE)</f>
        <v>53</v>
      </c>
      <c r="S31" s="28">
        <f>VLOOKUP($B31,Данные!$A$2:$W$1215,3,FALSE)</f>
        <v>7420</v>
      </c>
      <c r="T31" s="29">
        <f t="shared" si="1"/>
        <v>140</v>
      </c>
      <c r="U31" s="86" t="str">
        <f>VLOOKUP($B31,Данные!$A$2:$W$1215,17,FALSE)</f>
        <v>5000К</v>
      </c>
      <c r="V31" s="34">
        <f>VLOOKUP($B31,Данные!$A$2:$W$1215,7,FALSE)</f>
        <v>67</v>
      </c>
      <c r="W31" s="28" t="str">
        <f>VLOOKUP($B31,Данные!$A$2:$W$1215,18,FALSE)</f>
        <v>3 года</v>
      </c>
      <c r="X31" s="464"/>
      <c r="Y31" s="113">
        <f>VLOOKUP($B31,Данные!$A$2:$X$1215,24,FALSE)</f>
        <v>4245</v>
      </c>
    </row>
    <row r="32" spans="1:25" ht="68.25" customHeight="1">
      <c r="A32" s="586"/>
      <c r="B32" s="12" t="s">
        <v>406</v>
      </c>
      <c r="C32" s="274">
        <f>VLOOKUP(B32,[1]Данные!A:AB,28,FALSE)</f>
        <v>11025</v>
      </c>
      <c r="D32" s="533"/>
      <c r="E32" s="536"/>
      <c r="F32" s="464" t="str">
        <f>VLOOKUP($B32,Данные!$A$2:$W$1215,6,FALSE)</f>
        <v>Г (глубокая), 60°</v>
      </c>
      <c r="G32" s="464" t="str">
        <f>VLOOKUP($B32,Данные!$A$2:$W$1215,8,FALSE)</f>
        <v>Samsung LM281</v>
      </c>
      <c r="H32" s="464" t="str">
        <f>VLOOKUP($B32,Данные!$A$2:$W$1215,14,FALSE)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32" s="464" t="str">
        <f>VLOOKUP($B32,Данные!$A$2:$W$1215,4,FALSE)</f>
        <v>176-264В AС</v>
      </c>
      <c r="J32" s="464">
        <f>VLOOKUP($B32,Данные!$A$2:$W$1215,5,FALSE)</f>
        <v>0.95</v>
      </c>
      <c r="K32" s="464" t="str">
        <f>VLOOKUP($B32,Данные!$A$2:$W$1215,15,FALSE)</f>
        <v xml:space="preserve"> -60°...+50° С</v>
      </c>
      <c r="L32" s="464" t="str">
        <f>VLOOKUP($B32,Данные!$A$2:$W$1215,16,FALSE)</f>
        <v>100 000 ч</v>
      </c>
      <c r="M32" s="466" t="str">
        <f>VLOOKUP($B32,Данные!A:AB,10,FALSE)</f>
        <v>530х100х135</v>
      </c>
      <c r="N32" s="466" t="e">
        <f>VLOOKUP($B32,Данные!A:AB,11,FALSE)</f>
        <v>#N/A</v>
      </c>
      <c r="O32" s="466">
        <f>VLOOKUP($B32,Данные!A:AB,12,FALSE)</f>
        <v>1750</v>
      </c>
      <c r="P32" s="466">
        <f>VLOOKUP($B32,Данные!A:AB,13,FALSE)</f>
        <v>2000</v>
      </c>
      <c r="Q32" s="466">
        <f>VLOOKUP($B32,Данные!$A$2:$W$1215,9,FALSE)</f>
        <v>168</v>
      </c>
      <c r="R32" s="27" t="str">
        <f>VLOOKUP($B32,Данные!$A$2:$W$1215,2,FALSE)</f>
        <v>64</v>
      </c>
      <c r="S32" s="28">
        <f>VLOOKUP($B32,Данные!$A$2:$W$1215,3,FALSE)</f>
        <v>8960</v>
      </c>
      <c r="T32" s="29">
        <f t="shared" si="1"/>
        <v>140</v>
      </c>
      <c r="U32" s="86" t="str">
        <f>VLOOKUP($B32,Данные!$A$2:$W$1215,17,FALSE)</f>
        <v>5000К</v>
      </c>
      <c r="V32" s="34">
        <f>VLOOKUP($B32,Данные!$A$2:$W$1215,7,FALSE)</f>
        <v>67</v>
      </c>
      <c r="W32" s="28" t="str">
        <f>VLOOKUP($B32,Данные!$A$2:$W$1215,18,FALSE)</f>
        <v>3 года</v>
      </c>
      <c r="X32" s="464"/>
      <c r="Y32" s="113">
        <f>VLOOKUP($B32,Данные!$A$2:$X$1215,24,FALSE)</f>
        <v>5115</v>
      </c>
    </row>
    <row r="33" spans="1:25" ht="68.25" customHeight="1">
      <c r="A33" s="586"/>
      <c r="B33" s="12" t="s">
        <v>630</v>
      </c>
      <c r="C33" s="274">
        <f>VLOOKUP(B33,[1]Данные!A:AB,28,FALSE)</f>
        <v>11101</v>
      </c>
      <c r="D33" s="533"/>
      <c r="E33" s="536"/>
      <c r="F33" s="464" t="str">
        <f>VLOOKUP($B33,Данные!$A$2:$W$1215,6,FALSE)</f>
        <v>Г (глубокая), 58°</v>
      </c>
      <c r="G33" s="464" t="str">
        <f>VLOOKUP($B33,Данные!$A$2:$W$1215,8,FALSE)</f>
        <v>Samsung LH351</v>
      </c>
      <c r="H33" s="464" t="str">
        <f>VLOOKUP($B33,Данные!$A$2:$W$1215,14,FALSE)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33" s="464" t="str">
        <f>VLOOKUP($B33,Данные!$A$2:$W$1215,4,FALSE)</f>
        <v>176-264В AС</v>
      </c>
      <c r="J33" s="464">
        <f>VLOOKUP($B33,Данные!$A$2:$W$1215,5,FALSE)</f>
        <v>0.95</v>
      </c>
      <c r="K33" s="464" t="str">
        <f>VLOOKUP($B33,Данные!$A$2:$W$1215,15,FALSE)</f>
        <v xml:space="preserve"> -60°...+50° С</v>
      </c>
      <c r="L33" s="464" t="str">
        <f>VLOOKUP($B33,Данные!$A$2:$W$1215,16,FALSE)</f>
        <v>100 000 ч</v>
      </c>
      <c r="M33" s="466" t="str">
        <f>VLOOKUP($B33,Данные!A:AB,10,FALSE)</f>
        <v>550х100х135</v>
      </c>
      <c r="N33" s="466" t="e">
        <f>VLOOKUP($B33,Данные!A:AB,11,FALSE)</f>
        <v>#N/A</v>
      </c>
      <c r="O33" s="466">
        <f>VLOOKUP($B33,Данные!A:AB,12,FALSE)</f>
        <v>1900</v>
      </c>
      <c r="P33" s="466">
        <f>VLOOKUP($B33,Данные!A:AB,13,FALSE)</f>
        <v>2100</v>
      </c>
      <c r="Q33" s="466">
        <f>VLOOKUP($B33,Данные!$A$2:$W$1215,9,FALSE)</f>
        <v>36</v>
      </c>
      <c r="R33" s="27" t="str">
        <f>VLOOKUP($B33,Данные!$A$2:$W$1215,2,FALSE)</f>
        <v>79</v>
      </c>
      <c r="S33" s="28">
        <f>VLOOKUP($B33,Данные!$A$2:$W$1215,3,FALSE)</f>
        <v>11060</v>
      </c>
      <c r="T33" s="29">
        <f t="shared" si="1"/>
        <v>140</v>
      </c>
      <c r="U33" s="86" t="str">
        <f>VLOOKUP($B33,Данные!$A$2:$W$1215,17,FALSE)</f>
        <v>5000К</v>
      </c>
      <c r="V33" s="34">
        <f>VLOOKUP($B33,Данные!$A$2:$W$1215,7,FALSE)</f>
        <v>67</v>
      </c>
      <c r="W33" s="28" t="str">
        <f>VLOOKUP($B33,Данные!$A$2:$W$1215,18,FALSE)</f>
        <v>3 года</v>
      </c>
      <c r="X33" s="464"/>
      <c r="Y33" s="113">
        <f>VLOOKUP($B33,Данные!$A$2:$X$1215,24,FALSE)</f>
        <v>5900</v>
      </c>
    </row>
    <row r="34" spans="1:25" s="70" customFormat="1" ht="68.25" customHeight="1" thickBot="1">
      <c r="A34" s="587"/>
      <c r="B34" s="13" t="s">
        <v>368</v>
      </c>
      <c r="C34" s="275">
        <f>VLOOKUP(B34,[1]Данные!A:AB,28,FALSE)</f>
        <v>11029</v>
      </c>
      <c r="D34" s="534"/>
      <c r="E34" s="537"/>
      <c r="F34" s="465" t="str">
        <f>VLOOKUP($B34,Данные!$A$2:$W$1215,6,FALSE)</f>
        <v>Г (глубокая), 60°</v>
      </c>
      <c r="G34" s="465" t="str">
        <f>VLOOKUP($B34,Данные!$A$2:$W$1215,8,FALSE)</f>
        <v>Samsung LM281</v>
      </c>
      <c r="H34" s="465" t="str">
        <f>VLOOKUP($B34,Данные!$A$2:$W$1215,14,FALSE)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34" s="465" t="str">
        <f>VLOOKUP($B34,Данные!$A$2:$W$1215,4,FALSE)</f>
        <v>176-264В AС</v>
      </c>
      <c r="J34" s="465">
        <f>VLOOKUP($B34,Данные!$A$2:$W$1215,5,FALSE)</f>
        <v>0.95</v>
      </c>
      <c r="K34" s="465" t="str">
        <f>VLOOKUP($B34,Данные!$A$2:$W$1215,15,FALSE)</f>
        <v xml:space="preserve"> -60°...+50° С</v>
      </c>
      <c r="L34" s="465" t="str">
        <f>VLOOKUP($B34,Данные!$A$2:$W$1215,16,FALSE)</f>
        <v>100 000 ч</v>
      </c>
      <c r="M34" s="467" t="str">
        <f>VLOOKUP($B34,Данные!A:AB,10,FALSE)</f>
        <v>785х100х135</v>
      </c>
      <c r="N34" s="467" t="str">
        <f>VLOOKUP($B34,Данные!A:AB,11,FALSE)</f>
        <v>800x115x140</v>
      </c>
      <c r="O34" s="467">
        <f>VLOOKUP($B34,Данные!A:AB,12,FALSE)</f>
        <v>2350</v>
      </c>
      <c r="P34" s="467">
        <f>VLOOKUP($B34,Данные!A:AB,13,FALSE)</f>
        <v>2600</v>
      </c>
      <c r="Q34" s="467">
        <f>VLOOKUP($B34,Данные!$A$2:$W$1215,9,FALSE)</f>
        <v>252</v>
      </c>
      <c r="R34" s="23" t="str">
        <f>VLOOKUP($B34,Данные!$A$2:$W$1215,2,FALSE)</f>
        <v>89</v>
      </c>
      <c r="S34" s="24">
        <f>VLOOKUP($B34,Данные!$A$2:$W$1215,3,FALSE)</f>
        <v>12460</v>
      </c>
      <c r="T34" s="25">
        <f t="shared" si="1"/>
        <v>140</v>
      </c>
      <c r="U34" s="87" t="str">
        <f>VLOOKUP($B34,Данные!$A$2:$W$1215,17,FALSE)</f>
        <v>5000К</v>
      </c>
      <c r="V34" s="36">
        <f>VLOOKUP($B34,Данные!$A$2:$W$1215,7,FALSE)</f>
        <v>67</v>
      </c>
      <c r="W34" s="24" t="str">
        <f>VLOOKUP($B34,Данные!$A$2:$W$1215,18,FALSE)</f>
        <v>3 года</v>
      </c>
      <c r="X34" s="465"/>
      <c r="Y34" s="114">
        <f>VLOOKUP($B34,Данные!$A$2:$X$1215,24,FALSE)</f>
        <v>7790</v>
      </c>
    </row>
    <row r="35" spans="1:25" ht="68.25" customHeight="1">
      <c r="A35" s="592"/>
      <c r="B35" s="11" t="s">
        <v>631</v>
      </c>
      <c r="C35" s="273">
        <f>VLOOKUP(B35,[1]Данные!A:AB,28,FALSE)</f>
        <v>11098</v>
      </c>
      <c r="D35" s="532" t="s">
        <v>314</v>
      </c>
      <c r="E35" s="535" t="s">
        <v>775</v>
      </c>
      <c r="F35" s="463" t="str">
        <f>VLOOKUP($B35,Данные!$A$2:$W$1215,6,FALSE)</f>
        <v>Г (глубокая), 58°</v>
      </c>
      <c r="G35" s="463" t="str">
        <f>VLOOKUP($B35,Данные!$A$2:$W$1215,8,FALSE)</f>
        <v>Samsung LH351</v>
      </c>
      <c r="H35" s="463" t="str">
        <f>VLOOKUP($B35,Данные!$A$2:$W$1215,14,FALSE)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35" s="463" t="str">
        <f>VLOOKUP($B35,Данные!$A$2:$W$1215,4,FALSE)</f>
        <v>176-264В AС</v>
      </c>
      <c r="J35" s="463">
        <f>VLOOKUP($B35,Данные!$A$2:$W$1215,5,FALSE)</f>
        <v>0.95</v>
      </c>
      <c r="K35" s="463" t="str">
        <f>VLOOKUP($B35,Данные!$A$2:$W$1215,15,FALSE)</f>
        <v xml:space="preserve"> -60°...+50° С</v>
      </c>
      <c r="L35" s="463" t="str">
        <f>VLOOKUP($B35,Данные!$A$2:$W$1215,16,FALSE)</f>
        <v>100 000 ч</v>
      </c>
      <c r="M35" s="22" t="str">
        <f>VLOOKUP($B35,Данные!A:AB,10,FALSE)</f>
        <v>225х100х120</v>
      </c>
      <c r="N35" s="22" t="e">
        <f>VLOOKUP($B35,Данные!A:AB,11,FALSE)</f>
        <v>#N/A</v>
      </c>
      <c r="O35" s="22">
        <f>VLOOKUP($B35,Данные!A:AB,12,FALSE)</f>
        <v>1050</v>
      </c>
      <c r="P35" s="22">
        <f>VLOOKUP($B35,Данные!A:AB,13,FALSE)</f>
        <v>1150</v>
      </c>
      <c r="Q35" s="22">
        <f>VLOOKUP($B35,Данные!$A$2:$W$1215,9,FALSE)</f>
        <v>12</v>
      </c>
      <c r="R35" s="19" t="str">
        <f>VLOOKUP($B35,Данные!$A$2:$W$1215,2,FALSE)</f>
        <v>27</v>
      </c>
      <c r="S35" s="20">
        <f>VLOOKUP($B35,Данные!$A$2:$W$1215,3,FALSE)</f>
        <v>3780</v>
      </c>
      <c r="T35" s="21">
        <f t="shared" si="1"/>
        <v>140</v>
      </c>
      <c r="U35" s="85" t="str">
        <f>VLOOKUP($B35,Данные!$A$2:$W$1215,17,FALSE)</f>
        <v>5000К</v>
      </c>
      <c r="V35" s="35">
        <f>VLOOKUP($B35,Данные!$A$2:$W$1215,7,FALSE)</f>
        <v>67</v>
      </c>
      <c r="W35" s="20" t="str">
        <f>VLOOKUP($B35,Данные!$A$2:$W$1215,18,FALSE)</f>
        <v>3 года</v>
      </c>
      <c r="X35" s="463"/>
      <c r="Y35" s="113">
        <f>VLOOKUP($B35,Данные!$A$2:$X$1215,24,FALSE)</f>
        <v>2435</v>
      </c>
    </row>
    <row r="36" spans="1:25" ht="68.25" customHeight="1">
      <c r="A36" s="593"/>
      <c r="B36" s="12" t="s">
        <v>356</v>
      </c>
      <c r="C36" s="274">
        <f>VLOOKUP(B36,[1]Данные!A:AB,28,FALSE)</f>
        <v>11022</v>
      </c>
      <c r="D36" s="533"/>
      <c r="E36" s="536"/>
      <c r="F36" s="464" t="str">
        <f>VLOOKUP($B36,Данные!$A$2:$W$1215,6,FALSE)</f>
        <v>Г (глубокая), 60°</v>
      </c>
      <c r="G36" s="464" t="str">
        <f>VLOOKUP($B36,Данные!$A$2:$W$1215,8,FALSE)</f>
        <v>Samsung LM281</v>
      </c>
      <c r="H36" s="464" t="str">
        <f>VLOOKUP($B36,Данные!$A$2:$W$1215,14,FALSE)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36" s="464" t="str">
        <f>VLOOKUP($B36,Данные!$A$2:$W$1215,4,FALSE)</f>
        <v>176-264В AС</v>
      </c>
      <c r="J36" s="464">
        <f>VLOOKUP($B36,Данные!$A$2:$W$1215,5,FALSE)</f>
        <v>0.95</v>
      </c>
      <c r="K36" s="464" t="str">
        <f>VLOOKUP($B36,Данные!$A$2:$W$1215,15,FALSE)</f>
        <v xml:space="preserve"> -60°...+50° С</v>
      </c>
      <c r="L36" s="464" t="str">
        <f>VLOOKUP($B36,Данные!$A$2:$W$1215,16,FALSE)</f>
        <v>100 000 ч</v>
      </c>
      <c r="M36" s="466" t="str">
        <f>VLOOKUP($B36,Данные!A:AB,10,FALSE)</f>
        <v>275х100х120</v>
      </c>
      <c r="N36" s="466" t="e">
        <f>VLOOKUP($B36,Данные!A:AB,11,FALSE)</f>
        <v>#N/A</v>
      </c>
      <c r="O36" s="466">
        <f>VLOOKUP($B36,Данные!A:AB,12,FALSE)</f>
        <v>1250</v>
      </c>
      <c r="P36" s="466">
        <f>VLOOKUP($B36,Данные!A:AB,13,FALSE)</f>
        <v>1350</v>
      </c>
      <c r="Q36" s="466">
        <f>VLOOKUP($B36,Данные!$A$2:$W$1215,9,FALSE)</f>
        <v>84</v>
      </c>
      <c r="R36" s="27" t="str">
        <f>VLOOKUP($B36,Данные!$A$2:$W$1215,2,FALSE)</f>
        <v>32</v>
      </c>
      <c r="S36" s="28">
        <f>VLOOKUP($B36,Данные!$A$2:$W$1215,3,FALSE)</f>
        <v>4480</v>
      </c>
      <c r="T36" s="29">
        <f t="shared" si="1"/>
        <v>140</v>
      </c>
      <c r="U36" s="86" t="str">
        <f>VLOOKUP($B36,Данные!$A$2:$W$1215,17,FALSE)</f>
        <v>5000К</v>
      </c>
      <c r="V36" s="34">
        <f>VLOOKUP($B36,Данные!$A$2:$W$1215,7,FALSE)</f>
        <v>67</v>
      </c>
      <c r="W36" s="28" t="str">
        <f>VLOOKUP($B36,Данные!$A$2:$W$1215,18,FALSE)</f>
        <v>3 года</v>
      </c>
      <c r="X36" s="464"/>
      <c r="Y36" s="113">
        <f>VLOOKUP($B36,Данные!$A$2:$X$1215,24,FALSE)</f>
        <v>3460</v>
      </c>
    </row>
    <row r="37" spans="1:25" s="70" customFormat="1" ht="68.25" customHeight="1">
      <c r="A37" s="593"/>
      <c r="B37" s="12" t="s">
        <v>632</v>
      </c>
      <c r="C37" s="274">
        <f>VLOOKUP(B37,[1]Данные!A:AB,28,FALSE)</f>
        <v>11100</v>
      </c>
      <c r="D37" s="533"/>
      <c r="E37" s="536"/>
      <c r="F37" s="464" t="str">
        <f>VLOOKUP($B37,Данные!$A$2:$W$1215,6,FALSE)</f>
        <v>Г (глубокая), 58°</v>
      </c>
      <c r="G37" s="464" t="str">
        <f>VLOOKUP($B37,Данные!$A$2:$W$1215,8,FALSE)</f>
        <v>Samsung LH351</v>
      </c>
      <c r="H37" s="464" t="str">
        <f>VLOOKUP($B37,Данные!$A$2:$W$1215,14,FALSE)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37" s="464" t="str">
        <f>VLOOKUP($B37,Данные!$A$2:$W$1215,4,FALSE)</f>
        <v>176-264В AС</v>
      </c>
      <c r="J37" s="464">
        <f>VLOOKUP($B37,Данные!$A$2:$W$1215,5,FALSE)</f>
        <v>0.95</v>
      </c>
      <c r="K37" s="464" t="str">
        <f>VLOOKUP($B37,Данные!$A$2:$W$1215,15,FALSE)</f>
        <v xml:space="preserve"> -60°...+50° С</v>
      </c>
      <c r="L37" s="464" t="str">
        <f>VLOOKUP($B37,Данные!$A$2:$W$1215,16,FALSE)</f>
        <v>100 000 ч</v>
      </c>
      <c r="M37" s="466" t="str">
        <f>VLOOKUP($B37,Данные!A:AB,10,FALSE)</f>
        <v>375х100х120</v>
      </c>
      <c r="N37" s="466" t="e">
        <f>VLOOKUP($B37,Данные!A:AB,11,FALSE)</f>
        <v>#N/A</v>
      </c>
      <c r="O37" s="466">
        <f>VLOOKUP($B37,Данные!A:AB,12,FALSE)</f>
        <v>1400</v>
      </c>
      <c r="P37" s="466">
        <f>VLOOKUP($B37,Данные!A:AB,13,FALSE)</f>
        <v>1550</v>
      </c>
      <c r="Q37" s="466">
        <f>VLOOKUP($B37,Данные!$A$2:$W$1215,9,FALSE)</f>
        <v>24</v>
      </c>
      <c r="R37" s="27" t="str">
        <f>VLOOKUP($B37,Данные!$A$2:$W$1215,2,FALSE)</f>
        <v>53</v>
      </c>
      <c r="S37" s="28">
        <f>VLOOKUP($B37,Данные!$A$2:$W$1215,3,FALSE)</f>
        <v>7420</v>
      </c>
      <c r="T37" s="29">
        <f t="shared" si="1"/>
        <v>140</v>
      </c>
      <c r="U37" s="86" t="str">
        <f>VLOOKUP($B37,Данные!$A$2:$W$1215,17,FALSE)</f>
        <v>5000К</v>
      </c>
      <c r="V37" s="34">
        <f>VLOOKUP($B37,Данные!$A$2:$W$1215,7,FALSE)</f>
        <v>67</v>
      </c>
      <c r="W37" s="28" t="str">
        <f>VLOOKUP($B37,Данные!$A$2:$W$1215,18,FALSE)</f>
        <v>3 года</v>
      </c>
      <c r="X37" s="464"/>
      <c r="Y37" s="113">
        <f>VLOOKUP($B37,Данные!$A$2:$X$1215,24,FALSE)</f>
        <v>4245</v>
      </c>
    </row>
    <row r="38" spans="1:25" ht="68.25" customHeight="1">
      <c r="A38" s="593"/>
      <c r="B38" s="12" t="s">
        <v>358</v>
      </c>
      <c r="C38" s="274">
        <f>VLOOKUP(B38,[1]Данные!A:AB,28,FALSE)</f>
        <v>11026</v>
      </c>
      <c r="D38" s="533"/>
      <c r="E38" s="536"/>
      <c r="F38" s="464" t="str">
        <f>VLOOKUP($B38,Данные!$A$2:$W$1215,6,FALSE)</f>
        <v>Г (глубокая), 60°</v>
      </c>
      <c r="G38" s="464" t="str">
        <f>VLOOKUP($B38,Данные!$A$2:$W$1215,8,FALSE)</f>
        <v>Samsung LM281</v>
      </c>
      <c r="H38" s="464" t="str">
        <f>VLOOKUP($B38,Данные!$A$2:$W$1215,14,FALSE)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38" s="464" t="str">
        <f>VLOOKUP($B38,Данные!$A$2:$W$1215,4,FALSE)</f>
        <v>176-264В AС</v>
      </c>
      <c r="J38" s="464">
        <f>VLOOKUP($B38,Данные!$A$2:$W$1215,5,FALSE)</f>
        <v>0.95</v>
      </c>
      <c r="K38" s="464" t="str">
        <f>VLOOKUP($B38,Данные!$A$2:$W$1215,15,FALSE)</f>
        <v xml:space="preserve"> -60°...+50° С</v>
      </c>
      <c r="L38" s="464" t="str">
        <f>VLOOKUP($B38,Данные!$A$2:$W$1215,16,FALSE)</f>
        <v>100 000 ч</v>
      </c>
      <c r="M38" s="466" t="str">
        <f>VLOOKUP($B38,Данные!A:AB,10,FALSE)</f>
        <v>530х100х120</v>
      </c>
      <c r="N38" s="466" t="e">
        <f>VLOOKUP($B38,Данные!A:AB,11,FALSE)</f>
        <v>#N/A</v>
      </c>
      <c r="O38" s="466">
        <f>VLOOKUP($B38,Данные!A:AB,12,FALSE)</f>
        <v>1700</v>
      </c>
      <c r="P38" s="466">
        <f>VLOOKUP($B38,Данные!A:AB,13,FALSE)</f>
        <v>2000</v>
      </c>
      <c r="Q38" s="466">
        <f>VLOOKUP($B38,Данные!$A$2:$W$1215,9,FALSE)</f>
        <v>168</v>
      </c>
      <c r="R38" s="27" t="str">
        <f>VLOOKUP($B38,Данные!$A$2:$W$1215,2,FALSE)</f>
        <v>64</v>
      </c>
      <c r="S38" s="28">
        <f>VLOOKUP($B38,Данные!$A$2:$W$1215,3,FALSE)</f>
        <v>8960</v>
      </c>
      <c r="T38" s="29">
        <f t="shared" si="1"/>
        <v>140</v>
      </c>
      <c r="U38" s="86" t="str">
        <f>VLOOKUP($B38,Данные!$A$2:$W$1215,17,FALSE)</f>
        <v>5000К</v>
      </c>
      <c r="V38" s="34">
        <f>VLOOKUP($B38,Данные!$A$2:$W$1215,7,FALSE)</f>
        <v>67</v>
      </c>
      <c r="W38" s="28" t="str">
        <f>VLOOKUP($B38,Данные!$A$2:$W$1215,18,FALSE)</f>
        <v>3 года</v>
      </c>
      <c r="X38" s="464"/>
      <c r="Y38" s="113">
        <f>VLOOKUP($B38,Данные!$A$2:$X$1215,24,FALSE)</f>
        <v>5115</v>
      </c>
    </row>
    <row r="39" spans="1:25" ht="68.25" customHeight="1">
      <c r="A39" s="593"/>
      <c r="B39" s="12" t="s">
        <v>633</v>
      </c>
      <c r="C39" s="274">
        <f>VLOOKUP(B39,[1]Данные!A:AB,28,FALSE)</f>
        <v>11102</v>
      </c>
      <c r="D39" s="533"/>
      <c r="E39" s="536"/>
      <c r="F39" s="464" t="str">
        <f>VLOOKUP($B39,Данные!$A$2:$W$1215,6,FALSE)</f>
        <v>Г (глубокая), 58°</v>
      </c>
      <c r="G39" s="464" t="str">
        <f>VLOOKUP($B39,Данные!$A$2:$W$1215,8,FALSE)</f>
        <v>Samsung LH351</v>
      </c>
      <c r="H39" s="464" t="str">
        <f>VLOOKUP($B39,Данные!$A$2:$W$1215,14,FALSE)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39" s="464" t="str">
        <f>VLOOKUP($B39,Данные!$A$2:$W$1215,4,FALSE)</f>
        <v>176-264В AС</v>
      </c>
      <c r="J39" s="464">
        <f>VLOOKUP($B39,Данные!$A$2:$W$1215,5,FALSE)</f>
        <v>0.95</v>
      </c>
      <c r="K39" s="464" t="str">
        <f>VLOOKUP($B39,Данные!$A$2:$W$1215,15,FALSE)</f>
        <v xml:space="preserve"> -60°...+50° С</v>
      </c>
      <c r="L39" s="464" t="str">
        <f>VLOOKUP($B39,Данные!$A$2:$W$1215,16,FALSE)</f>
        <v>100 000 ч</v>
      </c>
      <c r="M39" s="466" t="str">
        <f>VLOOKUP($B39,Данные!A:AB,10,FALSE)</f>
        <v>550х100х120</v>
      </c>
      <c r="N39" s="466" t="e">
        <f>VLOOKUP($B39,Данные!A:AB,11,FALSE)</f>
        <v>#N/A</v>
      </c>
      <c r="O39" s="466">
        <f>VLOOKUP($B39,Данные!A:AB,12,FALSE)</f>
        <v>1950</v>
      </c>
      <c r="P39" s="466">
        <f>VLOOKUP($B39,Данные!A:AB,13,FALSE)</f>
        <v>2150</v>
      </c>
      <c r="Q39" s="466">
        <f>VLOOKUP($B39,Данные!$A$2:$W$1215,9,FALSE)</f>
        <v>36</v>
      </c>
      <c r="R39" s="27" t="str">
        <f>VLOOKUP($B39,Данные!$A$2:$W$1215,2,FALSE)</f>
        <v>79</v>
      </c>
      <c r="S39" s="28">
        <f>VLOOKUP($B39,Данные!$A$2:$W$1215,3,FALSE)</f>
        <v>11060</v>
      </c>
      <c r="T39" s="29">
        <f t="shared" si="1"/>
        <v>140</v>
      </c>
      <c r="U39" s="86" t="str">
        <f>VLOOKUP($B39,Данные!$A$2:$W$1215,17,FALSE)</f>
        <v>5000К</v>
      </c>
      <c r="V39" s="34">
        <f>VLOOKUP($B39,Данные!$A$2:$W$1215,7,FALSE)</f>
        <v>67</v>
      </c>
      <c r="W39" s="28" t="str">
        <f>VLOOKUP($B39,Данные!$A$2:$W$1215,18,FALSE)</f>
        <v>3 года</v>
      </c>
      <c r="X39" s="464"/>
      <c r="Y39" s="113">
        <f>VLOOKUP($B39,Данные!$A$2:$X$1215,24,FALSE)</f>
        <v>5900</v>
      </c>
    </row>
    <row r="40" spans="1:25" s="70" customFormat="1" ht="68.25" customHeight="1" thickBot="1">
      <c r="A40" s="594"/>
      <c r="B40" s="13" t="s">
        <v>371</v>
      </c>
      <c r="C40" s="275">
        <f>VLOOKUP(B40,[1]Данные!A:AB,28,FALSE)</f>
        <v>11030</v>
      </c>
      <c r="D40" s="534"/>
      <c r="E40" s="537"/>
      <c r="F40" s="465" t="str">
        <f>VLOOKUP($B40,Данные!$A$2:$W$1215,6,FALSE)</f>
        <v>Г (глубокая), 60°</v>
      </c>
      <c r="G40" s="465" t="str">
        <f>VLOOKUP($B40,Данные!$A$2:$W$1215,8,FALSE)</f>
        <v>Samsung LM281</v>
      </c>
      <c r="H40" s="465" t="str">
        <f>VLOOKUP($B40,Данные!$A$2:$W$1215,14,FALSE)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40" s="465" t="str">
        <f>VLOOKUP($B40,Данные!$A$2:$W$1215,4,FALSE)</f>
        <v>176-264В AС</v>
      </c>
      <c r="J40" s="465">
        <f>VLOOKUP($B40,Данные!$A$2:$W$1215,5,FALSE)</f>
        <v>0.95</v>
      </c>
      <c r="K40" s="465" t="str">
        <f>VLOOKUP($B40,Данные!$A$2:$W$1215,15,FALSE)</f>
        <v xml:space="preserve"> -60°...+50° С</v>
      </c>
      <c r="L40" s="465" t="str">
        <f>VLOOKUP($B40,Данные!$A$2:$W$1215,16,FALSE)</f>
        <v>100 000 ч</v>
      </c>
      <c r="M40" s="467" t="str">
        <f>VLOOKUP($B40,Данные!A:AB,10,FALSE)</f>
        <v>785х100х120</v>
      </c>
      <c r="N40" s="467" t="str">
        <f>VLOOKUP($B40,Данные!A:AB,11,FALSE)</f>
        <v>800x115x140</v>
      </c>
      <c r="O40" s="467">
        <f>VLOOKUP($B40,Данные!A:AB,12,FALSE)</f>
        <v>2400</v>
      </c>
      <c r="P40" s="467">
        <f>VLOOKUP($B40,Данные!A:AB,13,FALSE)</f>
        <v>2600</v>
      </c>
      <c r="Q40" s="467">
        <f>VLOOKUP($B40,Данные!$A$2:$W$1215,9,FALSE)</f>
        <v>252</v>
      </c>
      <c r="R40" s="23" t="str">
        <f>VLOOKUP($B40,Данные!$A$2:$W$1215,2,FALSE)</f>
        <v>89</v>
      </c>
      <c r="S40" s="24">
        <f>VLOOKUP($B40,Данные!$A$2:$W$1215,3,FALSE)</f>
        <v>12460</v>
      </c>
      <c r="T40" s="25">
        <f t="shared" si="1"/>
        <v>140</v>
      </c>
      <c r="U40" s="87" t="str">
        <f>VLOOKUP($B40,Данные!$A$2:$W$1215,17,FALSE)</f>
        <v>5000К</v>
      </c>
      <c r="V40" s="36">
        <f>VLOOKUP($B40,Данные!$A$2:$W$1215,7,FALSE)</f>
        <v>67</v>
      </c>
      <c r="W40" s="24" t="str">
        <f>VLOOKUP($B40,Данные!$A$2:$W$1215,18,FALSE)</f>
        <v>3 года</v>
      </c>
      <c r="X40" s="465"/>
      <c r="Y40" s="114">
        <f>VLOOKUP($B40,Данные!$A$2:$X$1215,24,FALSE)</f>
        <v>7790</v>
      </c>
    </row>
    <row r="41" spans="1:25" ht="91.5" customHeight="1">
      <c r="A41" s="586"/>
      <c r="B41" s="12" t="s">
        <v>421</v>
      </c>
      <c r="C41" s="274">
        <f>VLOOKUP(B41,Данные!A:AB,28,FALSE)</f>
        <v>11031</v>
      </c>
      <c r="D41" s="533" t="s">
        <v>314</v>
      </c>
      <c r="E41" s="536" t="str">
        <f>CONCATENATE(CONCATENATE($F$4,": ",$F41,CHAR(10),$G$4,": ",$G41,CHAR(10),$H$4,": ",$H41,CHAR(10),$I$4,": ",$I41,CHAR(10),$J$4,": ",$J41,CHAR(10),$K$4,": ",$K41,CHAR(10),$L$4,": ",$L41,CHAR(10)),"*Цветовая темп.: 5000К")</f>
        <v>КСС: К (концентрированная), 15°
Светодиоды: Samsung LM281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</v>
      </c>
      <c r="F41" s="281" t="str">
        <f>VLOOKUP($B41,Данные!$A$2:$W$1215,6,FALSE)</f>
        <v>К (концентрированная), 15°</v>
      </c>
      <c r="G41" s="281" t="str">
        <f>VLOOKUP($B41,Данные!$A$2:$W$1215,8,FALSE)</f>
        <v>Samsung LM281</v>
      </c>
      <c r="H41" s="281" t="str">
        <f>VLOOKUP($B41,Данные!$A$2:$W$1215,14,FALSE)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41" s="281" t="str">
        <f>VLOOKUP($B41,Данные!$A$2:$W$1215,4,FALSE)</f>
        <v>176-264В AС</v>
      </c>
      <c r="J41" s="281">
        <f>VLOOKUP($B41,Данные!$A$2:$W$1215,5,FALSE)</f>
        <v>0.95</v>
      </c>
      <c r="K41" s="281" t="str">
        <f>VLOOKUP($B41,Данные!$A$2:$W$1215,15,FALSE)</f>
        <v xml:space="preserve"> -60°...+50° С</v>
      </c>
      <c r="L41" s="281" t="str">
        <f>VLOOKUP($B41,Данные!$A$2:$W$1215,16,FALSE)</f>
        <v>100 000 ч</v>
      </c>
      <c r="M41" s="307" t="str">
        <f>VLOOKUP($B41,Данные!A:AB,10,FALSE)</f>
        <v>275х210х135</v>
      </c>
      <c r="N41" s="307" t="str">
        <f>VLOOKUP($B41,Данные!A:AB,11,FALSE)</f>
        <v>300x215x140</v>
      </c>
      <c r="O41" s="307">
        <f>VLOOKUP($B41,Данные!A:AB,12,FALSE)</f>
        <v>2100</v>
      </c>
      <c r="P41" s="307">
        <f>VLOOKUP($B41,Данные!A:AB,13,FALSE)</f>
        <v>2300</v>
      </c>
      <c r="Q41" s="283">
        <f>VLOOKUP($B41,Данные!$A$2:$W$1215,9,FALSE)</f>
        <v>168</v>
      </c>
      <c r="R41" s="27" t="str">
        <f>VLOOKUP($B41,Данные!$A$2:$W$1215,2,FALSE)</f>
        <v>64</v>
      </c>
      <c r="S41" s="28">
        <f>VLOOKUP($B41,Данные!$A$2:$W$1215,3,FALSE)</f>
        <v>8960</v>
      </c>
      <c r="T41" s="29">
        <f t="shared" ref="T41:T70" si="2">S41/R41</f>
        <v>140</v>
      </c>
      <c r="U41" s="86" t="str">
        <f>VLOOKUP($B41,Данные!$A$2:$W$1215,17,FALSE)</f>
        <v>5000К</v>
      </c>
      <c r="V41" s="34">
        <f>VLOOKUP($B41,Данные!$A$2:$W$1215,7,FALSE)</f>
        <v>67</v>
      </c>
      <c r="W41" s="28" t="str">
        <f>VLOOKUP($B41,Данные!$A$2:$W$1215,18,FALSE)</f>
        <v>3 года</v>
      </c>
      <c r="X41" s="281"/>
      <c r="Y41" s="113">
        <f>VLOOKUP($B41,Данные!$A$2:$X$1215,24,FALSE)</f>
        <v>6920</v>
      </c>
    </row>
    <row r="42" spans="1:25" ht="91.5" customHeight="1">
      <c r="A42" s="586"/>
      <c r="B42" s="12" t="s">
        <v>423</v>
      </c>
      <c r="C42" s="274">
        <f>VLOOKUP(B42,Данные!A:AB,28,FALSE)</f>
        <v>11033</v>
      </c>
      <c r="D42" s="533"/>
      <c r="E42" s="536"/>
      <c r="F42" s="281" t="str">
        <f>VLOOKUP($B42,Данные!$A$2:$W$1215,6,FALSE)</f>
        <v>К (концентрированная), 15°</v>
      </c>
      <c r="G42" s="281" t="str">
        <f>VLOOKUP($B42,Данные!$A$2:$W$1215,8,FALSE)</f>
        <v>Samsung LM281</v>
      </c>
      <c r="H42" s="281" t="str">
        <f>VLOOKUP($B42,Данные!$A$2:$W$1215,14,FALSE)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42" s="281" t="str">
        <f>VLOOKUP($B42,Данные!$A$2:$W$1215,4,FALSE)</f>
        <v>176-264В AС</v>
      </c>
      <c r="J42" s="281">
        <f>VLOOKUP($B42,Данные!$A$2:$W$1215,5,FALSE)</f>
        <v>0.95</v>
      </c>
      <c r="K42" s="281" t="str">
        <f>VLOOKUP($B42,Данные!$A$2:$W$1215,15,FALSE)</f>
        <v xml:space="preserve"> -60°...+50° С</v>
      </c>
      <c r="L42" s="281" t="str">
        <f>VLOOKUP($B42,Данные!$A$2:$W$1215,16,FALSE)</f>
        <v>100 000 ч</v>
      </c>
      <c r="M42" s="307" t="str">
        <f>VLOOKUP($B42,Данные!A:AB,10,FALSE)</f>
        <v>530х210х135</v>
      </c>
      <c r="N42" s="307" t="str">
        <f>VLOOKUP($B42,Данные!A:AB,11,FALSE)</f>
        <v>560x215x140</v>
      </c>
      <c r="O42" s="307">
        <f>VLOOKUP($B42,Данные!A:AB,12,FALSE)</f>
        <v>3200</v>
      </c>
      <c r="P42" s="307">
        <f>VLOOKUP($B42,Данные!A:AB,13,FALSE)</f>
        <v>3500</v>
      </c>
      <c r="Q42" s="283">
        <f>VLOOKUP($B42,Данные!$A$2:$W$1215,9,FALSE)</f>
        <v>336</v>
      </c>
      <c r="R42" s="27" t="str">
        <f>VLOOKUP($B42,Данные!$A$2:$W$1215,2,FALSE)</f>
        <v>128</v>
      </c>
      <c r="S42" s="28">
        <f>VLOOKUP($B42,Данные!$A$2:$W$1215,3,FALSE)</f>
        <v>17920</v>
      </c>
      <c r="T42" s="29">
        <f t="shared" si="2"/>
        <v>140</v>
      </c>
      <c r="U42" s="86" t="str">
        <f>VLOOKUP($B42,Данные!$A$2:$W$1215,17,FALSE)</f>
        <v>5000К</v>
      </c>
      <c r="V42" s="34">
        <f>VLOOKUP($B42,Данные!$A$2:$W$1215,7,FALSE)</f>
        <v>67</v>
      </c>
      <c r="W42" s="28" t="str">
        <f>VLOOKUP($B42,Данные!$A$2:$W$1215,18,FALSE)</f>
        <v>3 года</v>
      </c>
      <c r="X42" s="281"/>
      <c r="Y42" s="113">
        <f>VLOOKUP($B42,Данные!$A$2:$X$1215,24,FALSE)</f>
        <v>10225</v>
      </c>
    </row>
    <row r="43" spans="1:25" s="70" customFormat="1" ht="91.5" customHeight="1" thickBot="1">
      <c r="A43" s="587"/>
      <c r="B43" s="13" t="s">
        <v>425</v>
      </c>
      <c r="C43" s="275">
        <f>VLOOKUP(B43,Данные!A:AB,28,FALSE)</f>
        <v>11035</v>
      </c>
      <c r="D43" s="534"/>
      <c r="E43" s="537"/>
      <c r="F43" s="282" t="str">
        <f>VLOOKUP($B43,Данные!$A$2:$W$1215,6,FALSE)</f>
        <v>К (концентрированная), 15°</v>
      </c>
      <c r="G43" s="282" t="str">
        <f>VLOOKUP($B43,Данные!$A$2:$W$1215,8,FALSE)</f>
        <v>Samsung LM281</v>
      </c>
      <c r="H43" s="282" t="str">
        <f>VLOOKUP($B43,Данные!$A$2:$W$1215,14,FALSE)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43" s="282" t="str">
        <f>VLOOKUP($B43,Данные!$A$2:$W$1215,4,FALSE)</f>
        <v>176-264В AС</v>
      </c>
      <c r="J43" s="282">
        <f>VLOOKUP($B43,Данные!$A$2:$W$1215,5,FALSE)</f>
        <v>0.95</v>
      </c>
      <c r="K43" s="282" t="str">
        <f>VLOOKUP($B43,Данные!$A$2:$W$1215,15,FALSE)</f>
        <v xml:space="preserve"> -60°...+50° С</v>
      </c>
      <c r="L43" s="282" t="str">
        <f>VLOOKUP($B43,Данные!$A$2:$W$1215,16,FALSE)</f>
        <v>100 000 ч</v>
      </c>
      <c r="M43" s="308" t="str">
        <f>VLOOKUP($B43,Данные!A:AB,10,FALSE)</f>
        <v>785х210х135</v>
      </c>
      <c r="N43" s="308" t="e">
        <f>VLOOKUP($B43,Данные!A:AB,11,FALSE)</f>
        <v>#N/A</v>
      </c>
      <c r="O43" s="308" t="e">
        <f>VLOOKUP($B43,Данные!A:AB,12,FALSE)</f>
        <v>#N/A</v>
      </c>
      <c r="P43" s="308" t="e">
        <f>VLOOKUP($B43,Данные!A:AB,13,FALSE)</f>
        <v>#N/A</v>
      </c>
      <c r="Q43" s="284">
        <f>VLOOKUP($B43,Данные!$A$2:$W$1215,9,FALSE)</f>
        <v>504</v>
      </c>
      <c r="R43" s="23" t="str">
        <f>VLOOKUP($B43,Данные!$A$2:$W$1215,2,FALSE)</f>
        <v>178</v>
      </c>
      <c r="S43" s="24">
        <f>VLOOKUP($B43,Данные!$A$2:$W$1215,3,FALSE)</f>
        <v>24920</v>
      </c>
      <c r="T43" s="25">
        <f t="shared" si="2"/>
        <v>140</v>
      </c>
      <c r="U43" s="87" t="str">
        <f>VLOOKUP($B43,Данные!$A$2:$W$1215,17,FALSE)</f>
        <v>5000К</v>
      </c>
      <c r="V43" s="36">
        <f>VLOOKUP($B43,Данные!$A$2:$W$1215,7,FALSE)</f>
        <v>67</v>
      </c>
      <c r="W43" s="24" t="str">
        <f>VLOOKUP($B43,Данные!$A$2:$W$1215,18,FALSE)</f>
        <v>3 года</v>
      </c>
      <c r="X43" s="282"/>
      <c r="Y43" s="114">
        <f>VLOOKUP($B43,Данные!$A$2:$X$1215,24,FALSE)</f>
        <v>15570</v>
      </c>
    </row>
    <row r="44" spans="1:25" ht="89.25" customHeight="1">
      <c r="A44" s="586"/>
      <c r="B44" s="12" t="s">
        <v>422</v>
      </c>
      <c r="C44" s="274">
        <f>VLOOKUP(B44,Данные!A:AB,28,FALSE)</f>
        <v>11032</v>
      </c>
      <c r="D44" s="533" t="s">
        <v>314</v>
      </c>
      <c r="E44" s="536" t="str">
        <f>CONCATENATE(CONCATENATE($F$4,": ",$F44,CHAR(10),$G$4,": ",$G44,CHAR(10),$H$4,": ",$H44,CHAR(10),$I$4,": ",$I44,CHAR(10),$J$4,": ",$J44,CHAR(10),$K$4,": ",$K44,CHAR(10),$L$4,": ",$L44,CHAR(10)),"*Цветовая темп.: 5000К")</f>
        <v>КСС: К (концентрированная), 15°
Светодиоды: Samsung LM281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</v>
      </c>
      <c r="F44" s="281" t="str">
        <f>VLOOKUP($B44,Данные!$A$2:$W$1215,6,FALSE)</f>
        <v>К (концентрированная), 15°</v>
      </c>
      <c r="G44" s="281" t="str">
        <f>VLOOKUP($B44,Данные!$A$2:$W$1215,8,FALSE)</f>
        <v>Samsung LM281</v>
      </c>
      <c r="H44" s="281" t="str">
        <f>VLOOKUP($B44,Данные!$A$2:$W$1215,14,FALSE)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44" s="281" t="str">
        <f>VLOOKUP($B44,Данные!$A$2:$W$1215,4,FALSE)</f>
        <v>176-264В AС</v>
      </c>
      <c r="J44" s="281">
        <f>VLOOKUP($B44,Данные!$A$2:$W$1215,5,FALSE)</f>
        <v>0.95</v>
      </c>
      <c r="K44" s="281" t="str">
        <f>VLOOKUP($B44,Данные!$A$2:$W$1215,15,FALSE)</f>
        <v xml:space="preserve"> -60°...+50° С</v>
      </c>
      <c r="L44" s="281" t="str">
        <f>VLOOKUP($B44,Данные!$A$2:$W$1215,16,FALSE)</f>
        <v>100 000 ч</v>
      </c>
      <c r="M44" s="307" t="str">
        <f>VLOOKUP($B44,Данные!A:AB,10,FALSE)</f>
        <v>275х260х80</v>
      </c>
      <c r="N44" s="307" t="e">
        <f>VLOOKUP($B44,Данные!A:AB,11,FALSE)</f>
        <v>#N/A</v>
      </c>
      <c r="O44" s="307">
        <f>VLOOKUP($B44,Данные!A:AB,12,FALSE)</f>
        <v>2200</v>
      </c>
      <c r="P44" s="307">
        <f>VLOOKUP($B44,Данные!A:AB,13,FALSE)</f>
        <v>2400</v>
      </c>
      <c r="Q44" s="283">
        <f>VLOOKUP($B44,Данные!$A$2:$W$1215,9,FALSE)</f>
        <v>168</v>
      </c>
      <c r="R44" s="27" t="str">
        <f>VLOOKUP($B44,Данные!$A$2:$W$1215,2,FALSE)</f>
        <v>64</v>
      </c>
      <c r="S44" s="28">
        <f>VLOOKUP($B44,Данные!$A$2:$W$1215,3,FALSE)</f>
        <v>8960</v>
      </c>
      <c r="T44" s="29">
        <f t="shared" si="2"/>
        <v>140</v>
      </c>
      <c r="U44" s="86" t="str">
        <f>VLOOKUP($B44,Данные!$A$2:$W$1215,17,FALSE)</f>
        <v>5000К</v>
      </c>
      <c r="V44" s="34">
        <f>VLOOKUP($B44,Данные!$A$2:$W$1215,7,FALSE)</f>
        <v>67</v>
      </c>
      <c r="W44" s="28" t="str">
        <f>VLOOKUP($B44,Данные!$A$2:$W$1215,18,FALSE)</f>
        <v>3 года</v>
      </c>
      <c r="X44" s="281"/>
      <c r="Y44" s="113">
        <f>VLOOKUP($B44,Данные!$A$2:$X$1215,24,FALSE)</f>
        <v>6920</v>
      </c>
    </row>
    <row r="45" spans="1:25" ht="89.25" customHeight="1">
      <c r="A45" s="586"/>
      <c r="B45" s="12" t="s">
        <v>424</v>
      </c>
      <c r="C45" s="274">
        <f>VLOOKUP(B45,Данные!A:AB,28,FALSE)</f>
        <v>11034</v>
      </c>
      <c r="D45" s="533"/>
      <c r="E45" s="536"/>
      <c r="F45" s="281" t="str">
        <f>VLOOKUP($B45,Данные!$A$2:$W$1215,6,FALSE)</f>
        <v>К (концентрированная), 15°</v>
      </c>
      <c r="G45" s="281" t="str">
        <f>VLOOKUP($B45,Данные!$A$2:$W$1215,8,FALSE)</f>
        <v>Samsung LM281</v>
      </c>
      <c r="H45" s="281" t="str">
        <f>VLOOKUP($B45,Данные!$A$2:$W$1215,14,FALSE)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45" s="281" t="str">
        <f>VLOOKUP($B45,Данные!$A$2:$W$1215,4,FALSE)</f>
        <v>176-264В AС</v>
      </c>
      <c r="J45" s="281">
        <f>VLOOKUP($B45,Данные!$A$2:$W$1215,5,FALSE)</f>
        <v>0.95</v>
      </c>
      <c r="K45" s="281" t="str">
        <f>VLOOKUP($B45,Данные!$A$2:$W$1215,15,FALSE)</f>
        <v xml:space="preserve"> -60°...+50° С</v>
      </c>
      <c r="L45" s="281" t="str">
        <f>VLOOKUP($B45,Данные!$A$2:$W$1215,16,FALSE)</f>
        <v>100 000 ч</v>
      </c>
      <c r="M45" s="307" t="str">
        <f>VLOOKUP($B45,Данные!A:AB,10,FALSE)</f>
        <v>530х260х80</v>
      </c>
      <c r="N45" s="307" t="e">
        <f>VLOOKUP($B45,Данные!A:AB,11,FALSE)</f>
        <v>#N/A</v>
      </c>
      <c r="O45" s="307">
        <f>VLOOKUP($B45,Данные!A:AB,12,FALSE)</f>
        <v>3300</v>
      </c>
      <c r="P45" s="307">
        <f>VLOOKUP($B45,Данные!A:AB,13,FALSE)</f>
        <v>3600</v>
      </c>
      <c r="Q45" s="283">
        <f>VLOOKUP($B45,Данные!$A$2:$W$1215,9,FALSE)</f>
        <v>336</v>
      </c>
      <c r="R45" s="27" t="str">
        <f>VLOOKUP($B45,Данные!$A$2:$W$1215,2,FALSE)</f>
        <v>128</v>
      </c>
      <c r="S45" s="28">
        <f>VLOOKUP($B45,Данные!$A$2:$W$1215,3,FALSE)</f>
        <v>17920</v>
      </c>
      <c r="T45" s="29">
        <f t="shared" si="2"/>
        <v>140</v>
      </c>
      <c r="U45" s="86" t="str">
        <f>VLOOKUP($B45,Данные!$A$2:$W$1215,17,FALSE)</f>
        <v>5000К</v>
      </c>
      <c r="V45" s="34">
        <f>VLOOKUP($B45,Данные!$A$2:$W$1215,7,FALSE)</f>
        <v>67</v>
      </c>
      <c r="W45" s="28" t="str">
        <f>VLOOKUP($B45,Данные!$A$2:$W$1215,18,FALSE)</f>
        <v>3 года</v>
      </c>
      <c r="X45" s="281"/>
      <c r="Y45" s="113">
        <f>VLOOKUP($B45,Данные!$A$2:$X$1215,24,FALSE)</f>
        <v>10225</v>
      </c>
    </row>
    <row r="46" spans="1:25" s="70" customFormat="1" ht="89.25" customHeight="1" thickBot="1">
      <c r="A46" s="587"/>
      <c r="B46" s="13" t="s">
        <v>426</v>
      </c>
      <c r="C46" s="275">
        <f>VLOOKUP(B46,Данные!A:AB,28,FALSE)</f>
        <v>11036</v>
      </c>
      <c r="D46" s="534"/>
      <c r="E46" s="536"/>
      <c r="F46" s="282" t="str">
        <f>VLOOKUP($B46,Данные!$A$2:$W$1215,6,FALSE)</f>
        <v>К (концентрированная), 15°</v>
      </c>
      <c r="G46" s="282" t="str">
        <f>VLOOKUP($B46,Данные!$A$2:$W$1215,8,FALSE)</f>
        <v>Samsung LM281</v>
      </c>
      <c r="H46" s="282" t="str">
        <f>VLOOKUP($B46,Данные!$A$2:$W$1215,14,FALSE)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46" s="282" t="str">
        <f>VLOOKUP($B46,Данные!$A$2:$W$1215,4,FALSE)</f>
        <v>176-264В AС</v>
      </c>
      <c r="J46" s="282">
        <f>VLOOKUP($B46,Данные!$A$2:$W$1215,5,FALSE)</f>
        <v>0.95</v>
      </c>
      <c r="K46" s="282" t="str">
        <f>VLOOKUP($B46,Данные!$A$2:$W$1215,15,FALSE)</f>
        <v xml:space="preserve"> -60°...+50° С</v>
      </c>
      <c r="L46" s="282" t="str">
        <f>VLOOKUP($B46,Данные!$A$2:$W$1215,16,FALSE)</f>
        <v>100 000 ч</v>
      </c>
      <c r="M46" s="308" t="str">
        <f>VLOOKUP($B46,Данные!A:AB,10,FALSE)</f>
        <v>785х260х80</v>
      </c>
      <c r="N46" s="308" t="e">
        <f>VLOOKUP($B46,Данные!A:AB,11,FALSE)</f>
        <v>#N/A</v>
      </c>
      <c r="O46" s="308" t="e">
        <f>VLOOKUP($B46,Данные!A:AB,12,FALSE)</f>
        <v>#N/A</v>
      </c>
      <c r="P46" s="308" t="e">
        <f>VLOOKUP($B46,Данные!A:AB,13,FALSE)</f>
        <v>#N/A</v>
      </c>
      <c r="Q46" s="284">
        <f>VLOOKUP($B46,Данные!$A$2:$W$1215,9,FALSE)</f>
        <v>504</v>
      </c>
      <c r="R46" s="23" t="str">
        <f>VLOOKUP($B46,Данные!$A$2:$W$1215,2,FALSE)</f>
        <v>178</v>
      </c>
      <c r="S46" s="24">
        <f>VLOOKUP($B46,Данные!$A$2:$W$1215,3,FALSE)</f>
        <v>24920</v>
      </c>
      <c r="T46" s="25">
        <f t="shared" si="2"/>
        <v>140</v>
      </c>
      <c r="U46" s="87" t="str">
        <f>VLOOKUP($B46,Данные!$A$2:$W$1215,17,FALSE)</f>
        <v>5000К</v>
      </c>
      <c r="V46" s="36">
        <f>VLOOKUP($B46,Данные!$A$2:$W$1215,7,FALSE)</f>
        <v>67</v>
      </c>
      <c r="W46" s="24" t="str">
        <f>VLOOKUP($B46,Данные!$A$2:$W$1215,18,FALSE)</f>
        <v>3 года</v>
      </c>
      <c r="X46" s="282"/>
      <c r="Y46" s="114">
        <f>VLOOKUP($B46,Данные!$A$2:$X$1215,24,FALSE)</f>
        <v>15570</v>
      </c>
    </row>
    <row r="47" spans="1:25" ht="68.25" customHeight="1">
      <c r="A47" s="585"/>
      <c r="B47" s="11" t="s">
        <v>634</v>
      </c>
      <c r="C47" s="273">
        <f>VLOOKUP(B47,Данные!A:AB,28,FALSE)</f>
        <v>11103</v>
      </c>
      <c r="D47" s="532" t="s">
        <v>314</v>
      </c>
      <c r="E47" s="535" t="s">
        <v>774</v>
      </c>
      <c r="F47" s="463" t="str">
        <f>VLOOKUP($B47,Данные!$A$2:$W$1215,6,FALSE)</f>
        <v>К (концентрированная), 27°</v>
      </c>
      <c r="G47" s="463" t="str">
        <f>VLOOKUP($B47,Данные!$A$2:$W$1215,8,FALSE)</f>
        <v>Samsung LH351</v>
      </c>
      <c r="H47" s="463" t="str">
        <f>VLOOKUP($B47,Данные!$A$2:$W$1215,14,FALSE)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47" s="463" t="str">
        <f>VLOOKUP($B47,Данные!$A$2:$W$1215,4,FALSE)</f>
        <v>176-264В AС</v>
      </c>
      <c r="J47" s="463">
        <f>VLOOKUP($B47,Данные!$A$2:$W$1215,5,FALSE)</f>
        <v>0.95</v>
      </c>
      <c r="K47" s="463" t="str">
        <f>VLOOKUP($B47,Данные!$A$2:$W$1215,15,FALSE)</f>
        <v xml:space="preserve"> -60°...+50° С</v>
      </c>
      <c r="L47" s="463" t="str">
        <f>VLOOKUP($B47,Данные!$A$2:$W$1215,16,FALSE)</f>
        <v>100 000 ч</v>
      </c>
      <c r="M47" s="22" t="str">
        <f>VLOOKUP($B47,Данные!A:AB,10,FALSE)</f>
        <v>225х210х135</v>
      </c>
      <c r="N47" s="22" t="e">
        <f>VLOOKUP($B47,Данные!A:AB,11,FALSE)</f>
        <v>#N/A</v>
      </c>
      <c r="O47" s="22">
        <f>VLOOKUP($B47,Данные!A:AB,12,FALSE)</f>
        <v>1500</v>
      </c>
      <c r="P47" s="22">
        <f>VLOOKUP($B47,Данные!A:AB,13,FALSE)</f>
        <v>1700</v>
      </c>
      <c r="Q47" s="22">
        <f>VLOOKUP($B47,Данные!$A$2:$W$1215,9,FALSE)</f>
        <v>24</v>
      </c>
      <c r="R47" s="19" t="str">
        <f>VLOOKUP($B47,Данные!$A$2:$W$1215,2,FALSE)</f>
        <v>54</v>
      </c>
      <c r="S47" s="20">
        <f>VLOOKUP($B47,Данные!$A$2:$W$1215,3,FALSE)</f>
        <v>7560</v>
      </c>
      <c r="T47" s="21">
        <f t="shared" si="2"/>
        <v>140</v>
      </c>
      <c r="U47" s="85" t="str">
        <f>VLOOKUP($B47,Данные!$A$2:$W$1215,17,FALSE)</f>
        <v>5000К</v>
      </c>
      <c r="V47" s="35">
        <f>VLOOKUP($B47,Данные!$A$2:$W$1215,7,FALSE)</f>
        <v>67</v>
      </c>
      <c r="W47" s="20" t="str">
        <f>VLOOKUP($B47,Данные!$A$2:$W$1215,18,FALSE)</f>
        <v>3 года</v>
      </c>
      <c r="X47" s="463"/>
      <c r="Y47" s="113">
        <f>VLOOKUP($B47,Данные!$A$2:$X$1215,24,FALSE)</f>
        <v>5885</v>
      </c>
    </row>
    <row r="48" spans="1:25" ht="68.25" customHeight="1">
      <c r="A48" s="586"/>
      <c r="B48" s="12" t="s">
        <v>372</v>
      </c>
      <c r="C48" s="274">
        <f>VLOOKUP(B48,Данные!A:AB,28,FALSE)</f>
        <v>11039</v>
      </c>
      <c r="D48" s="533"/>
      <c r="E48" s="536"/>
      <c r="F48" s="464" t="str">
        <f>VLOOKUP($B48,Данные!$A$2:$W$1215,6,FALSE)</f>
        <v>К (концентрированная), 30°</v>
      </c>
      <c r="G48" s="464" t="str">
        <f>VLOOKUP($B48,Данные!$A$2:$W$1215,8,FALSE)</f>
        <v>Samsung LM281</v>
      </c>
      <c r="H48" s="464" t="str">
        <f>VLOOKUP($B48,Данные!$A$2:$W$1215,14,FALSE)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48" s="464" t="str">
        <f>VLOOKUP($B48,Данные!$A$2:$W$1215,4,FALSE)</f>
        <v>176-264В AС</v>
      </c>
      <c r="J48" s="464">
        <f>VLOOKUP($B48,Данные!$A$2:$W$1215,5,FALSE)</f>
        <v>0.95</v>
      </c>
      <c r="K48" s="464" t="str">
        <f>VLOOKUP($B48,Данные!$A$2:$W$1215,15,FALSE)</f>
        <v xml:space="preserve"> -60°...+50° С</v>
      </c>
      <c r="L48" s="464" t="str">
        <f>VLOOKUP($B48,Данные!$A$2:$W$1215,16,FALSE)</f>
        <v>100 000 ч</v>
      </c>
      <c r="M48" s="466" t="str">
        <f>VLOOKUP($B48,Данные!A:AB,10,FALSE)</f>
        <v>275х210х135</v>
      </c>
      <c r="N48" s="466" t="str">
        <f>VLOOKUP($B48,Данные!A:AB,11,FALSE)</f>
        <v>300x215x140</v>
      </c>
      <c r="O48" s="466">
        <f>VLOOKUP($B48,Данные!A:AB,12,FALSE)</f>
        <v>2100</v>
      </c>
      <c r="P48" s="466">
        <f>VLOOKUP($B48,Данные!A:AB,13,FALSE)</f>
        <v>2300</v>
      </c>
      <c r="Q48" s="466">
        <f>VLOOKUP($B48,Данные!$A$2:$W$1215,9,FALSE)</f>
        <v>168</v>
      </c>
      <c r="R48" s="27" t="str">
        <f>VLOOKUP($B48,Данные!$A$2:$W$1215,2,FALSE)</f>
        <v>64</v>
      </c>
      <c r="S48" s="28">
        <f>VLOOKUP($B48,Данные!$A$2:$W$1215,3,FALSE)</f>
        <v>8960</v>
      </c>
      <c r="T48" s="29">
        <f t="shared" si="2"/>
        <v>140</v>
      </c>
      <c r="U48" s="86" t="str">
        <f>VLOOKUP($B48,Данные!$A$2:$W$1215,17,FALSE)</f>
        <v>5000К</v>
      </c>
      <c r="V48" s="34">
        <f>VLOOKUP($B48,Данные!$A$2:$W$1215,7,FALSE)</f>
        <v>67</v>
      </c>
      <c r="W48" s="28" t="str">
        <f>VLOOKUP($B48,Данные!$A$2:$W$1215,18,FALSE)</f>
        <v>3 года</v>
      </c>
      <c r="X48" s="464"/>
      <c r="Y48" s="113">
        <f>VLOOKUP($B48,Данные!$A$2:$X$1215,24,FALSE)</f>
        <v>6920</v>
      </c>
    </row>
    <row r="49" spans="1:25" ht="68.25" customHeight="1">
      <c r="A49" s="586"/>
      <c r="B49" s="12" t="s">
        <v>635</v>
      </c>
      <c r="C49" s="274">
        <f>VLOOKUP(B49,Данные!A:AB,28,FALSE)</f>
        <v>11105</v>
      </c>
      <c r="D49" s="533"/>
      <c r="E49" s="536"/>
      <c r="F49" s="464" t="str">
        <f>VLOOKUP($B49,Данные!$A$2:$W$1215,6,FALSE)</f>
        <v>К (концентрированная), 27°</v>
      </c>
      <c r="G49" s="464" t="str">
        <f>VLOOKUP($B49,Данные!$A$2:$W$1215,8,FALSE)</f>
        <v>Samsung LH351</v>
      </c>
      <c r="H49" s="464" t="str">
        <f>VLOOKUP($B49,Данные!$A$2:$W$1215,14,FALSE)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49" s="464" t="str">
        <f>VLOOKUP($B49,Данные!$A$2:$W$1215,4,FALSE)</f>
        <v>176-264В AС</v>
      </c>
      <c r="J49" s="464">
        <f>VLOOKUP($B49,Данные!$A$2:$W$1215,5,FALSE)</f>
        <v>0.95</v>
      </c>
      <c r="K49" s="464" t="str">
        <f>VLOOKUP($B49,Данные!$A$2:$W$1215,15,FALSE)</f>
        <v xml:space="preserve"> -60°...+50° С</v>
      </c>
      <c r="L49" s="464" t="str">
        <f>VLOOKUP($B49,Данные!$A$2:$W$1215,16,FALSE)</f>
        <v>100 000 ч</v>
      </c>
      <c r="M49" s="466" t="str">
        <f>VLOOKUP($B49,Данные!A:AB,10,FALSE)</f>
        <v>375х210х135</v>
      </c>
      <c r="N49" s="466" t="e">
        <f>VLOOKUP($B49,Данные!A:AB,11,FALSE)</f>
        <v>#N/A</v>
      </c>
      <c r="O49" s="466">
        <f>VLOOKUP($B49,Данные!A:AB,12,FALSE)</f>
        <v>2500</v>
      </c>
      <c r="P49" s="466">
        <f>VLOOKUP($B49,Данные!A:AB,13,FALSE)</f>
        <v>2700</v>
      </c>
      <c r="Q49" s="466">
        <f>VLOOKUP($B49,Данные!$A$2:$W$1215,9,FALSE)</f>
        <v>48</v>
      </c>
      <c r="R49" s="27" t="str">
        <f>VLOOKUP($B49,Данные!$A$2:$W$1215,2,FALSE)</f>
        <v>106</v>
      </c>
      <c r="S49" s="28">
        <f>VLOOKUP($B49,Данные!$A$2:$W$1215,3,FALSE)</f>
        <v>14840</v>
      </c>
      <c r="T49" s="29">
        <f t="shared" si="2"/>
        <v>140</v>
      </c>
      <c r="U49" s="86" t="str">
        <f>VLOOKUP($B49,Данные!$A$2:$W$1215,17,FALSE)</f>
        <v>5000К</v>
      </c>
      <c r="V49" s="34">
        <f>VLOOKUP($B49,Данные!$A$2:$W$1215,7,FALSE)</f>
        <v>67</v>
      </c>
      <c r="W49" s="28" t="str">
        <f>VLOOKUP($B49,Данные!$A$2:$W$1215,18,FALSE)</f>
        <v>3 года</v>
      </c>
      <c r="X49" s="464"/>
      <c r="Y49" s="113">
        <f>VLOOKUP($B49,Данные!$A$2:$X$1215,24,FALSE)</f>
        <v>8490</v>
      </c>
    </row>
    <row r="50" spans="1:25" ht="68.25" customHeight="1">
      <c r="A50" s="586"/>
      <c r="B50" s="12" t="s">
        <v>407</v>
      </c>
      <c r="C50" s="274">
        <f>VLOOKUP(B50,Данные!A:AB,28,FALSE)</f>
        <v>11043</v>
      </c>
      <c r="D50" s="533"/>
      <c r="E50" s="536"/>
      <c r="F50" s="464" t="str">
        <f>VLOOKUP($B50,Данные!$A$2:$W$1215,6,FALSE)</f>
        <v>К (концентрированная), 30°</v>
      </c>
      <c r="G50" s="464" t="str">
        <f>VLOOKUP($B50,Данные!$A$2:$W$1215,8,FALSE)</f>
        <v>Samsung LM281</v>
      </c>
      <c r="H50" s="464" t="str">
        <f>VLOOKUP($B50,Данные!$A$2:$W$1215,14,FALSE)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50" s="464" t="str">
        <f>VLOOKUP($B50,Данные!$A$2:$W$1215,4,FALSE)</f>
        <v>176-264В AС</v>
      </c>
      <c r="J50" s="464">
        <f>VLOOKUP($B50,Данные!$A$2:$W$1215,5,FALSE)</f>
        <v>0.95</v>
      </c>
      <c r="K50" s="464" t="str">
        <f>VLOOKUP($B50,Данные!$A$2:$W$1215,15,FALSE)</f>
        <v xml:space="preserve"> -60°...+50° С</v>
      </c>
      <c r="L50" s="464" t="str">
        <f>VLOOKUP($B50,Данные!$A$2:$W$1215,16,FALSE)</f>
        <v>100 000 ч</v>
      </c>
      <c r="M50" s="466" t="str">
        <f>VLOOKUP($B50,Данные!A:AB,10,FALSE)</f>
        <v>530х210х135</v>
      </c>
      <c r="N50" s="466" t="str">
        <f>VLOOKUP($B50,Данные!A:AB,11,FALSE)</f>
        <v>560x215x140</v>
      </c>
      <c r="O50" s="466">
        <f>VLOOKUP($B50,Данные!A:AB,12,FALSE)</f>
        <v>3200</v>
      </c>
      <c r="P50" s="466">
        <f>VLOOKUP($B50,Данные!A:AB,13,FALSE)</f>
        <v>3500</v>
      </c>
      <c r="Q50" s="466">
        <f>VLOOKUP($B50,Данные!$A$2:$W$1215,9,FALSE)</f>
        <v>336</v>
      </c>
      <c r="R50" s="27" t="str">
        <f>VLOOKUP($B50,Данные!$A$2:$W$1215,2,FALSE)</f>
        <v>128</v>
      </c>
      <c r="S50" s="28">
        <f>VLOOKUP($B50,Данные!$A$2:$W$1215,3,FALSE)</f>
        <v>17920</v>
      </c>
      <c r="T50" s="29">
        <f t="shared" si="2"/>
        <v>140</v>
      </c>
      <c r="U50" s="86" t="str">
        <f>VLOOKUP($B50,Данные!$A$2:$W$1215,17,FALSE)</f>
        <v>5000К</v>
      </c>
      <c r="V50" s="34">
        <f>VLOOKUP($B50,Данные!$A$2:$W$1215,7,FALSE)</f>
        <v>67</v>
      </c>
      <c r="W50" s="28" t="str">
        <f>VLOOKUP($B50,Данные!$A$2:$W$1215,18,FALSE)</f>
        <v>3 года</v>
      </c>
      <c r="X50" s="464"/>
      <c r="Y50" s="113">
        <f>VLOOKUP($B50,Данные!$A$2:$X$1215,24,FALSE)</f>
        <v>10225</v>
      </c>
    </row>
    <row r="51" spans="1:25" ht="68.25" customHeight="1">
      <c r="A51" s="586"/>
      <c r="B51" s="12" t="s">
        <v>636</v>
      </c>
      <c r="C51" s="274">
        <f>VLOOKUP(B51,Данные!A:AB,28,FALSE)</f>
        <v>11107</v>
      </c>
      <c r="D51" s="533"/>
      <c r="E51" s="536"/>
      <c r="F51" s="464" t="str">
        <f>VLOOKUP($B51,Данные!$A$2:$W$1215,6,FALSE)</f>
        <v>К (концентрированная), 27°</v>
      </c>
      <c r="G51" s="464" t="str">
        <f>VLOOKUP($B51,Данные!$A$2:$W$1215,8,FALSE)</f>
        <v>Samsung LH351</v>
      </c>
      <c r="H51" s="464" t="str">
        <f>VLOOKUP($B51,Данные!$A$2:$W$1215,14,FALSE)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51" s="464" t="str">
        <f>VLOOKUP($B51,Данные!$A$2:$W$1215,4,FALSE)</f>
        <v>176-264В AС</v>
      </c>
      <c r="J51" s="464">
        <f>VLOOKUP($B51,Данные!$A$2:$W$1215,5,FALSE)</f>
        <v>0.95</v>
      </c>
      <c r="K51" s="464" t="str">
        <f>VLOOKUP($B51,Данные!$A$2:$W$1215,15,FALSE)</f>
        <v xml:space="preserve"> -60°...+50° С</v>
      </c>
      <c r="L51" s="464" t="str">
        <f>VLOOKUP($B51,Данные!$A$2:$W$1215,16,FALSE)</f>
        <v>100 000 ч</v>
      </c>
      <c r="M51" s="466" t="str">
        <f>VLOOKUP($B51,Данные!A:AB,10,FALSE)</f>
        <v>550х210х135</v>
      </c>
      <c r="N51" s="466" t="e">
        <f>VLOOKUP($B51,Данные!A:AB,11,FALSE)</f>
        <v>#N/A</v>
      </c>
      <c r="O51" s="466">
        <f>VLOOKUP($B51,Данные!A:AB,12,FALSE)</f>
        <v>3700</v>
      </c>
      <c r="P51" s="466">
        <f>VLOOKUP($B51,Данные!A:AB,13,FALSE)</f>
        <v>4000</v>
      </c>
      <c r="Q51" s="466">
        <f>VLOOKUP($B51,Данные!$A$2:$W$1215,9,FALSE)</f>
        <v>72</v>
      </c>
      <c r="R51" s="27" t="str">
        <f>VLOOKUP($B51,Данные!$A$2:$W$1215,2,FALSE)</f>
        <v>158</v>
      </c>
      <c r="S51" s="28">
        <f>VLOOKUP($B51,Данные!$A$2:$W$1215,3,FALSE)</f>
        <v>22120</v>
      </c>
      <c r="T51" s="29">
        <f t="shared" si="2"/>
        <v>140</v>
      </c>
      <c r="U51" s="86" t="str">
        <f>VLOOKUP($B51,Данные!$A$2:$W$1215,17,FALSE)</f>
        <v>5000К</v>
      </c>
      <c r="V51" s="34">
        <f>VLOOKUP($B51,Данные!$A$2:$W$1215,7,FALSE)</f>
        <v>67</v>
      </c>
      <c r="W51" s="28" t="str">
        <f>VLOOKUP($B51,Данные!$A$2:$W$1215,18,FALSE)</f>
        <v>3 года</v>
      </c>
      <c r="X51" s="464"/>
      <c r="Y51" s="113">
        <f>VLOOKUP($B51,Данные!$A$2:$X$1215,24,FALSE)</f>
        <v>11800</v>
      </c>
    </row>
    <row r="52" spans="1:25" ht="68.25" customHeight="1" thickBot="1">
      <c r="A52" s="587"/>
      <c r="B52" s="13" t="s">
        <v>373</v>
      </c>
      <c r="C52" s="274">
        <f>VLOOKUP(B52,Данные!A:AB,28,FALSE)</f>
        <v>11047</v>
      </c>
      <c r="D52" s="534"/>
      <c r="E52" s="537"/>
      <c r="F52" s="465" t="str">
        <f>VLOOKUP($B52,Данные!$A$2:$W$1215,6,FALSE)</f>
        <v>К (концентрированная), 30°</v>
      </c>
      <c r="G52" s="465" t="str">
        <f>VLOOKUP($B52,Данные!$A$2:$W$1215,8,FALSE)</f>
        <v>Samsung LM281</v>
      </c>
      <c r="H52" s="465" t="str">
        <f>VLOOKUP($B52,Данные!$A$2:$W$1215,14,FALSE)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52" s="465" t="str">
        <f>VLOOKUP($B52,Данные!$A$2:$W$1215,4,FALSE)</f>
        <v>176-264В AС</v>
      </c>
      <c r="J52" s="465">
        <f>VLOOKUP($B52,Данные!$A$2:$W$1215,5,FALSE)</f>
        <v>0.95</v>
      </c>
      <c r="K52" s="465" t="str">
        <f>VLOOKUP($B52,Данные!$A$2:$W$1215,15,FALSE)</f>
        <v xml:space="preserve"> -60°...+50° С</v>
      </c>
      <c r="L52" s="465" t="str">
        <f>VLOOKUP($B52,Данные!$A$2:$W$1215,16,FALSE)</f>
        <v>100 000 ч</v>
      </c>
      <c r="M52" s="467" t="str">
        <f>VLOOKUP($B52,Данные!A:AB,10,FALSE)</f>
        <v>785х210х135</v>
      </c>
      <c r="N52" s="467" t="e">
        <f>VLOOKUP($B52,Данные!A:AB,11,FALSE)</f>
        <v>#N/A</v>
      </c>
      <c r="O52" s="467" t="e">
        <f>VLOOKUP($B52,Данные!A:AB,12,FALSE)</f>
        <v>#N/A</v>
      </c>
      <c r="P52" s="467" t="e">
        <f>VLOOKUP($B52,Данные!A:AB,13,FALSE)</f>
        <v>#N/A</v>
      </c>
      <c r="Q52" s="467">
        <f>VLOOKUP($B52,Данные!$A$2:$W$1215,9,FALSE)</f>
        <v>504</v>
      </c>
      <c r="R52" s="23" t="str">
        <f>VLOOKUP($B52,Данные!$A$2:$W$1215,2,FALSE)</f>
        <v>178</v>
      </c>
      <c r="S52" s="24">
        <f>VLOOKUP($B52,Данные!$A$2:$W$1215,3,FALSE)</f>
        <v>24920</v>
      </c>
      <c r="T52" s="25">
        <f t="shared" si="2"/>
        <v>140</v>
      </c>
      <c r="U52" s="87" t="str">
        <f>VLOOKUP($B52,Данные!$A$2:$W$1215,17,FALSE)</f>
        <v>5000К</v>
      </c>
      <c r="V52" s="36">
        <f>VLOOKUP($B52,Данные!$A$2:$W$1215,7,FALSE)</f>
        <v>67</v>
      </c>
      <c r="W52" s="24" t="str">
        <f>VLOOKUP($B52,Данные!$A$2:$W$1215,18,FALSE)</f>
        <v>3 года</v>
      </c>
      <c r="X52" s="465"/>
      <c r="Y52" s="114">
        <f>VLOOKUP($B52,Данные!$A$2:$X$1215,24,FALSE)</f>
        <v>15570</v>
      </c>
    </row>
    <row r="53" spans="1:25" ht="68.25" customHeight="1">
      <c r="A53" s="585"/>
      <c r="B53" s="11" t="s">
        <v>637</v>
      </c>
      <c r="C53" s="273">
        <f>VLOOKUP(B53,Данные!A:AB,28,FALSE)</f>
        <v>11104</v>
      </c>
      <c r="D53" s="532" t="s">
        <v>314</v>
      </c>
      <c r="E53" s="535" t="s">
        <v>774</v>
      </c>
      <c r="F53" s="463" t="str">
        <f>VLOOKUP($B53,Данные!$A$2:$W$1215,6,FALSE)</f>
        <v>К (концентрированная), 27°</v>
      </c>
      <c r="G53" s="463" t="str">
        <f>VLOOKUP($B53,Данные!$A$2:$W$1215,8,FALSE)</f>
        <v>Samsung LH351</v>
      </c>
      <c r="H53" s="463" t="str">
        <f>VLOOKUP($B53,Данные!$A$2:$W$1215,14,FALSE)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53" s="463" t="str">
        <f>VLOOKUP($B53,Данные!$A$2:$W$1215,4,FALSE)</f>
        <v>176-264В AС</v>
      </c>
      <c r="J53" s="463">
        <f>VLOOKUP($B53,Данные!$A$2:$W$1215,5,FALSE)</f>
        <v>0.95</v>
      </c>
      <c r="K53" s="463" t="str">
        <f>VLOOKUP($B53,Данные!$A$2:$W$1215,15,FALSE)</f>
        <v xml:space="preserve"> -60°...+50° С</v>
      </c>
      <c r="L53" s="463" t="str">
        <f>VLOOKUP($B53,Данные!$A$2:$W$1215,16,FALSE)</f>
        <v>100 000 ч</v>
      </c>
      <c r="M53" s="22" t="str">
        <f>VLOOKUP($B53,Данные!A:AB,10,FALSE)</f>
        <v>225х260х80</v>
      </c>
      <c r="N53" s="22" t="e">
        <f>VLOOKUP($B53,Данные!A:AB,11,FALSE)</f>
        <v>#N/A</v>
      </c>
      <c r="O53" s="22">
        <f>VLOOKUP($B53,Данные!A:AB,12,FALSE)</f>
        <v>1550</v>
      </c>
      <c r="P53" s="22">
        <f>VLOOKUP($B53,Данные!A:AB,13,FALSE)</f>
        <v>1750</v>
      </c>
      <c r="Q53" s="22">
        <f>VLOOKUP($B53,Данные!$A$2:$W$1215,9,FALSE)</f>
        <v>24</v>
      </c>
      <c r="R53" s="19" t="str">
        <f>VLOOKUP($B53,Данные!$A$2:$W$1215,2,FALSE)</f>
        <v>54</v>
      </c>
      <c r="S53" s="20">
        <f>VLOOKUP($B53,Данные!$A$2:$W$1215,3,FALSE)</f>
        <v>7560</v>
      </c>
      <c r="T53" s="21">
        <f t="shared" si="2"/>
        <v>140</v>
      </c>
      <c r="U53" s="85" t="str">
        <f>VLOOKUP($B53,Данные!$A$2:$W$1215,17,FALSE)</f>
        <v>5000К</v>
      </c>
      <c r="V53" s="35">
        <f>VLOOKUP($B53,Данные!$A$2:$W$1215,7,FALSE)</f>
        <v>67</v>
      </c>
      <c r="W53" s="20" t="str">
        <f>VLOOKUP($B53,Данные!$A$2:$W$1215,18,FALSE)</f>
        <v>3 года</v>
      </c>
      <c r="X53" s="463"/>
      <c r="Y53" s="113">
        <f>VLOOKUP($B53,Данные!$A$2:$X$1215,24,FALSE)</f>
        <v>5885</v>
      </c>
    </row>
    <row r="54" spans="1:25" ht="68.25" customHeight="1">
      <c r="A54" s="586"/>
      <c r="B54" s="12" t="s">
        <v>374</v>
      </c>
      <c r="C54" s="274">
        <f>VLOOKUP(B54,Данные!A:AB,28,FALSE)</f>
        <v>11040</v>
      </c>
      <c r="D54" s="533"/>
      <c r="E54" s="536"/>
      <c r="F54" s="464" t="str">
        <f>VLOOKUP($B54,Данные!$A$2:$W$1215,6,FALSE)</f>
        <v>К (концентрированная), 30°</v>
      </c>
      <c r="G54" s="464" t="str">
        <f>VLOOKUP($B54,Данные!$A$2:$W$1215,8,FALSE)</f>
        <v>Samsung LM281</v>
      </c>
      <c r="H54" s="464" t="str">
        <f>VLOOKUP($B54,Данные!$A$2:$W$1215,14,FALSE)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54" s="464" t="str">
        <f>VLOOKUP($B54,Данные!$A$2:$W$1215,4,FALSE)</f>
        <v>176-264В AС</v>
      </c>
      <c r="J54" s="464">
        <f>VLOOKUP($B54,Данные!$A$2:$W$1215,5,FALSE)</f>
        <v>0.95</v>
      </c>
      <c r="K54" s="464" t="str">
        <f>VLOOKUP($B54,Данные!$A$2:$W$1215,15,FALSE)</f>
        <v xml:space="preserve"> -60°...+50° С</v>
      </c>
      <c r="L54" s="464" t="str">
        <f>VLOOKUP($B54,Данные!$A$2:$W$1215,16,FALSE)</f>
        <v>100 000 ч</v>
      </c>
      <c r="M54" s="466" t="str">
        <f>VLOOKUP($B54,Данные!A:AB,10,FALSE)</f>
        <v>275х260х80</v>
      </c>
      <c r="N54" s="466" t="e">
        <f>VLOOKUP($B54,Данные!A:AB,11,FALSE)</f>
        <v>#N/A</v>
      </c>
      <c r="O54" s="466">
        <f>VLOOKUP($B54,Данные!A:AB,12,FALSE)</f>
        <v>2100</v>
      </c>
      <c r="P54" s="466">
        <f>VLOOKUP($B54,Данные!A:AB,13,FALSE)</f>
        <v>2300</v>
      </c>
      <c r="Q54" s="466">
        <f>VLOOKUP($B54,Данные!$A$2:$W$1215,9,FALSE)</f>
        <v>168</v>
      </c>
      <c r="R54" s="27" t="str">
        <f>VLOOKUP($B54,Данные!$A$2:$W$1215,2,FALSE)</f>
        <v>64</v>
      </c>
      <c r="S54" s="28">
        <f>VLOOKUP($B54,Данные!$A$2:$W$1215,3,FALSE)</f>
        <v>8960</v>
      </c>
      <c r="T54" s="29">
        <f t="shared" si="2"/>
        <v>140</v>
      </c>
      <c r="U54" s="86" t="str">
        <f>VLOOKUP($B54,Данные!$A$2:$W$1215,17,FALSE)</f>
        <v>5000К</v>
      </c>
      <c r="V54" s="34">
        <f>VLOOKUP($B54,Данные!$A$2:$W$1215,7,FALSE)</f>
        <v>67</v>
      </c>
      <c r="W54" s="28" t="str">
        <f>VLOOKUP($B54,Данные!$A$2:$W$1215,18,FALSE)</f>
        <v>3 года</v>
      </c>
      <c r="X54" s="464"/>
      <c r="Y54" s="113">
        <f>VLOOKUP($B54,Данные!$A$2:$X$1215,24,FALSE)</f>
        <v>6920</v>
      </c>
    </row>
    <row r="55" spans="1:25" ht="68.25" customHeight="1">
      <c r="A55" s="586"/>
      <c r="B55" s="12" t="s">
        <v>638</v>
      </c>
      <c r="C55" s="274">
        <f>VLOOKUP(B55,Данные!A:AB,28,FALSE)</f>
        <v>11106</v>
      </c>
      <c r="D55" s="533"/>
      <c r="E55" s="536"/>
      <c r="F55" s="464" t="str">
        <f>VLOOKUP($B55,Данные!$A$2:$W$1215,6,FALSE)</f>
        <v>К (концентрированная), 27°</v>
      </c>
      <c r="G55" s="464" t="str">
        <f>VLOOKUP($B55,Данные!$A$2:$W$1215,8,FALSE)</f>
        <v>Samsung LH351</v>
      </c>
      <c r="H55" s="464" t="str">
        <f>VLOOKUP($B55,Данные!$A$2:$W$1215,14,FALSE)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55" s="464" t="str">
        <f>VLOOKUP($B55,Данные!$A$2:$W$1215,4,FALSE)</f>
        <v>176-264В AС</v>
      </c>
      <c r="J55" s="464">
        <f>VLOOKUP($B55,Данные!$A$2:$W$1215,5,FALSE)</f>
        <v>0.95</v>
      </c>
      <c r="K55" s="464" t="str">
        <f>VLOOKUP($B55,Данные!$A$2:$W$1215,15,FALSE)</f>
        <v xml:space="preserve"> -60°...+50° С</v>
      </c>
      <c r="L55" s="464" t="str">
        <f>VLOOKUP($B55,Данные!$A$2:$W$1215,16,FALSE)</f>
        <v>100 000 ч</v>
      </c>
      <c r="M55" s="466" t="str">
        <f>VLOOKUP($B55,Данные!A:AB,10,FALSE)</f>
        <v>375х260х80</v>
      </c>
      <c r="N55" s="466" t="e">
        <f>VLOOKUP($B55,Данные!A:AB,11,FALSE)</f>
        <v>#N/A</v>
      </c>
      <c r="O55" s="466">
        <f>VLOOKUP($B55,Данные!A:AB,12,FALSE)</f>
        <v>2550</v>
      </c>
      <c r="P55" s="466">
        <f>VLOOKUP($B55,Данные!A:AB,13,FALSE)</f>
        <v>2750</v>
      </c>
      <c r="Q55" s="466">
        <f>VLOOKUP($B55,Данные!$A$2:$W$1215,9,FALSE)</f>
        <v>48</v>
      </c>
      <c r="R55" s="27" t="str">
        <f>VLOOKUP($B55,Данные!$A$2:$W$1215,2,FALSE)</f>
        <v>106</v>
      </c>
      <c r="S55" s="28">
        <f>VLOOKUP($B55,Данные!$A$2:$W$1215,3,FALSE)</f>
        <v>14840</v>
      </c>
      <c r="T55" s="29">
        <f t="shared" si="2"/>
        <v>140</v>
      </c>
      <c r="U55" s="86" t="str">
        <f>VLOOKUP($B55,Данные!$A$2:$W$1215,17,FALSE)</f>
        <v>5000К</v>
      </c>
      <c r="V55" s="34">
        <f>VLOOKUP($B55,Данные!$A$2:$W$1215,7,FALSE)</f>
        <v>67</v>
      </c>
      <c r="W55" s="28" t="str">
        <f>VLOOKUP($B55,Данные!$A$2:$W$1215,18,FALSE)</f>
        <v>3 года</v>
      </c>
      <c r="X55" s="464"/>
      <c r="Y55" s="113">
        <f>VLOOKUP($B55,Данные!$A$2:$X$1215,24,FALSE)</f>
        <v>8490</v>
      </c>
    </row>
    <row r="56" spans="1:25" ht="68.25" customHeight="1">
      <c r="A56" s="586"/>
      <c r="B56" s="12" t="s">
        <v>408</v>
      </c>
      <c r="C56" s="274">
        <f>VLOOKUP(B56,Данные!A:AB,28,FALSE)</f>
        <v>11044</v>
      </c>
      <c r="D56" s="533"/>
      <c r="E56" s="536"/>
      <c r="F56" s="464" t="str">
        <f>VLOOKUP($B56,Данные!$A$2:$W$1215,6,FALSE)</f>
        <v>К (концентрированная), 30°</v>
      </c>
      <c r="G56" s="464" t="str">
        <f>VLOOKUP($B56,Данные!$A$2:$W$1215,8,FALSE)</f>
        <v>Samsung LM281</v>
      </c>
      <c r="H56" s="464" t="str">
        <f>VLOOKUP($B56,Данные!$A$2:$W$1215,14,FALSE)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56" s="464" t="str">
        <f>VLOOKUP($B56,Данные!$A$2:$W$1215,4,FALSE)</f>
        <v>176-264В AС</v>
      </c>
      <c r="J56" s="464">
        <f>VLOOKUP($B56,Данные!$A$2:$W$1215,5,FALSE)</f>
        <v>0.95</v>
      </c>
      <c r="K56" s="464" t="str">
        <f>VLOOKUP($B56,Данные!$A$2:$W$1215,15,FALSE)</f>
        <v xml:space="preserve"> -60°...+50° С</v>
      </c>
      <c r="L56" s="464" t="str">
        <f>VLOOKUP($B56,Данные!$A$2:$W$1215,16,FALSE)</f>
        <v>100 000 ч</v>
      </c>
      <c r="M56" s="466" t="str">
        <f>VLOOKUP($B56,Данные!A:AB,10,FALSE)</f>
        <v>530х260х80</v>
      </c>
      <c r="N56" s="466" t="e">
        <f>VLOOKUP($B56,Данные!A:AB,11,FALSE)</f>
        <v>#N/A</v>
      </c>
      <c r="O56" s="466">
        <f>VLOOKUP($B56,Данные!A:AB,12,FALSE)</f>
        <v>3300</v>
      </c>
      <c r="P56" s="466">
        <f>VLOOKUP($B56,Данные!A:AB,13,FALSE)</f>
        <v>3600</v>
      </c>
      <c r="Q56" s="466">
        <f>VLOOKUP($B56,Данные!$A$2:$W$1215,9,FALSE)</f>
        <v>336</v>
      </c>
      <c r="R56" s="27" t="str">
        <f>VLOOKUP($B56,Данные!$A$2:$W$1215,2,FALSE)</f>
        <v>128</v>
      </c>
      <c r="S56" s="28">
        <f>VLOOKUP($B56,Данные!$A$2:$W$1215,3,FALSE)</f>
        <v>17920</v>
      </c>
      <c r="T56" s="29">
        <f t="shared" si="2"/>
        <v>140</v>
      </c>
      <c r="U56" s="86" t="str">
        <f>VLOOKUP($B56,Данные!$A$2:$W$1215,17,FALSE)</f>
        <v>5000К</v>
      </c>
      <c r="V56" s="34">
        <f>VLOOKUP($B56,Данные!$A$2:$W$1215,7,FALSE)</f>
        <v>67</v>
      </c>
      <c r="W56" s="28" t="str">
        <f>VLOOKUP($B56,Данные!$A$2:$W$1215,18,FALSE)</f>
        <v>3 года</v>
      </c>
      <c r="X56" s="464"/>
      <c r="Y56" s="113">
        <f>VLOOKUP($B56,Данные!$A$2:$X$1215,24,FALSE)</f>
        <v>10225</v>
      </c>
    </row>
    <row r="57" spans="1:25" ht="68.25" customHeight="1">
      <c r="A57" s="586"/>
      <c r="B57" s="12" t="s">
        <v>639</v>
      </c>
      <c r="C57" s="274">
        <f>VLOOKUP(B57,Данные!A:AB,28,FALSE)</f>
        <v>11108</v>
      </c>
      <c r="D57" s="533"/>
      <c r="E57" s="536"/>
      <c r="F57" s="464" t="str">
        <f>VLOOKUP($B57,Данные!$A$2:$W$1215,6,FALSE)</f>
        <v>К (концентрированная), 27°</v>
      </c>
      <c r="G57" s="464" t="str">
        <f>VLOOKUP($B57,Данные!$A$2:$W$1215,8,FALSE)</f>
        <v>Samsung LH351</v>
      </c>
      <c r="H57" s="464" t="str">
        <f>VLOOKUP($B57,Данные!$A$2:$W$1215,14,FALSE)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57" s="464" t="str">
        <f>VLOOKUP($B57,Данные!$A$2:$W$1215,4,FALSE)</f>
        <v>176-264В AС</v>
      </c>
      <c r="J57" s="464">
        <f>VLOOKUP($B57,Данные!$A$2:$W$1215,5,FALSE)</f>
        <v>0.95</v>
      </c>
      <c r="K57" s="464" t="str">
        <f>VLOOKUP($B57,Данные!$A$2:$W$1215,15,FALSE)</f>
        <v xml:space="preserve"> -60°...+50° С</v>
      </c>
      <c r="L57" s="464" t="str">
        <f>VLOOKUP($B57,Данные!$A$2:$W$1215,16,FALSE)</f>
        <v>100 000 ч</v>
      </c>
      <c r="M57" s="466" t="str">
        <f>VLOOKUP($B57,Данные!A:AB,10,FALSE)</f>
        <v>550х260х80</v>
      </c>
      <c r="N57" s="466" t="e">
        <f>VLOOKUP($B57,Данные!A:AB,11,FALSE)</f>
        <v>#N/A</v>
      </c>
      <c r="O57" s="466">
        <f>VLOOKUP($B57,Данные!A:AB,12,FALSE)</f>
        <v>3500</v>
      </c>
      <c r="P57" s="466">
        <f>VLOOKUP($B57,Данные!A:AB,13,FALSE)</f>
        <v>3800</v>
      </c>
      <c r="Q57" s="466">
        <f>VLOOKUP($B57,Данные!$A$2:$W$1215,9,FALSE)</f>
        <v>72</v>
      </c>
      <c r="R57" s="27" t="str">
        <f>VLOOKUP($B57,Данные!$A$2:$W$1215,2,FALSE)</f>
        <v>158</v>
      </c>
      <c r="S57" s="28">
        <f>VLOOKUP($B57,Данные!$A$2:$W$1215,3,FALSE)</f>
        <v>22120</v>
      </c>
      <c r="T57" s="29">
        <f t="shared" si="2"/>
        <v>140</v>
      </c>
      <c r="U57" s="86" t="str">
        <f>VLOOKUP($B57,Данные!$A$2:$W$1215,17,FALSE)</f>
        <v>5000К</v>
      </c>
      <c r="V57" s="34">
        <f>VLOOKUP($B57,Данные!$A$2:$W$1215,7,FALSE)</f>
        <v>67</v>
      </c>
      <c r="W57" s="28" t="str">
        <f>VLOOKUP($B57,Данные!$A$2:$W$1215,18,FALSE)</f>
        <v>3 года</v>
      </c>
      <c r="X57" s="464"/>
      <c r="Y57" s="113">
        <f>VLOOKUP($B57,Данные!$A$2:$X$1215,24,FALSE)</f>
        <v>11800</v>
      </c>
    </row>
    <row r="58" spans="1:25" ht="68.25" customHeight="1" thickBot="1">
      <c r="A58" s="587"/>
      <c r="B58" s="13" t="s">
        <v>375</v>
      </c>
      <c r="C58" s="274">
        <f>VLOOKUP(B58,Данные!A:AB,28,FALSE)</f>
        <v>11048</v>
      </c>
      <c r="D58" s="534"/>
      <c r="E58" s="537"/>
      <c r="F58" s="465" t="str">
        <f>VLOOKUP($B58,Данные!$A$2:$W$1215,6,FALSE)</f>
        <v>К (концентрированная), 30°</v>
      </c>
      <c r="G58" s="465" t="str">
        <f>VLOOKUP($B58,Данные!$A$2:$W$1215,8,FALSE)</f>
        <v>Samsung LM281</v>
      </c>
      <c r="H58" s="465" t="str">
        <f>VLOOKUP($B58,Данные!$A$2:$W$1215,14,FALSE)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58" s="465" t="str">
        <f>VLOOKUP($B58,Данные!$A$2:$W$1215,4,FALSE)</f>
        <v>176-264В AС</v>
      </c>
      <c r="J58" s="465">
        <f>VLOOKUP($B58,Данные!$A$2:$W$1215,5,FALSE)</f>
        <v>0.95</v>
      </c>
      <c r="K58" s="465" t="str">
        <f>VLOOKUP($B58,Данные!$A$2:$W$1215,15,FALSE)</f>
        <v xml:space="preserve"> -60°...+50° С</v>
      </c>
      <c r="L58" s="465" t="str">
        <f>VLOOKUP($B58,Данные!$A$2:$W$1215,16,FALSE)</f>
        <v>100 000 ч</v>
      </c>
      <c r="M58" s="467" t="str">
        <f>VLOOKUP($B58,Данные!A:AB,10,FALSE)</f>
        <v>785х260х80</v>
      </c>
      <c r="N58" s="467" t="e">
        <f>VLOOKUP($B58,Данные!A:AB,11,FALSE)</f>
        <v>#N/A</v>
      </c>
      <c r="O58" s="467" t="e">
        <f>VLOOKUP($B58,Данные!A:AB,12,FALSE)</f>
        <v>#N/A</v>
      </c>
      <c r="P58" s="467" t="e">
        <f>VLOOKUP($B58,Данные!A:AB,13,FALSE)</f>
        <v>#N/A</v>
      </c>
      <c r="Q58" s="467">
        <f>VLOOKUP($B58,Данные!$A$2:$W$1215,9,FALSE)</f>
        <v>504</v>
      </c>
      <c r="R58" s="23" t="str">
        <f>VLOOKUP($B58,Данные!$A$2:$W$1215,2,FALSE)</f>
        <v>178</v>
      </c>
      <c r="S58" s="24">
        <f>VLOOKUP($B58,Данные!$A$2:$W$1215,3,FALSE)</f>
        <v>24920</v>
      </c>
      <c r="T58" s="25">
        <f t="shared" si="2"/>
        <v>140</v>
      </c>
      <c r="U58" s="87" t="str">
        <f>VLOOKUP($B58,Данные!$A$2:$W$1215,17,FALSE)</f>
        <v>5000К</v>
      </c>
      <c r="V58" s="36">
        <f>VLOOKUP($B58,Данные!$A$2:$W$1215,7,FALSE)</f>
        <v>67</v>
      </c>
      <c r="W58" s="24" t="str">
        <f>VLOOKUP($B58,Данные!$A$2:$W$1215,18,FALSE)</f>
        <v>3 года</v>
      </c>
      <c r="X58" s="465"/>
      <c r="Y58" s="114">
        <f>VLOOKUP($B58,Данные!$A$2:$X$1215,24,FALSE)</f>
        <v>15570</v>
      </c>
    </row>
    <row r="59" spans="1:25" ht="68.25" customHeight="1">
      <c r="A59" s="585"/>
      <c r="B59" s="11" t="s">
        <v>640</v>
      </c>
      <c r="C59" s="273">
        <f>VLOOKUP(B59,Данные!A:AB,28,FALSE)</f>
        <v>11109</v>
      </c>
      <c r="D59" s="532" t="s">
        <v>314</v>
      </c>
      <c r="E59" s="535" t="s">
        <v>775</v>
      </c>
      <c r="F59" s="463" t="str">
        <f>VLOOKUP($B59,Данные!$A$2:$W$1215,6,FALSE)</f>
        <v>Г (глубокая), 58°</v>
      </c>
      <c r="G59" s="463" t="str">
        <f>VLOOKUP($B59,Данные!$A$2:$W$1215,8,FALSE)</f>
        <v>Samsung LH351</v>
      </c>
      <c r="H59" s="463" t="str">
        <f>VLOOKUP($B59,Данные!$A$2:$W$1215,14,FALSE)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59" s="463" t="str">
        <f>VLOOKUP($B59,Данные!$A$2:$W$1215,4,FALSE)</f>
        <v>176-264В AС</v>
      </c>
      <c r="J59" s="463">
        <f>VLOOKUP($B59,Данные!$A$2:$W$1215,5,FALSE)</f>
        <v>0.95</v>
      </c>
      <c r="K59" s="463" t="str">
        <f>VLOOKUP($B59,Данные!$A$2:$W$1215,15,FALSE)</f>
        <v xml:space="preserve"> -60°...+50° С</v>
      </c>
      <c r="L59" s="463" t="str">
        <f>VLOOKUP($B59,Данные!$A$2:$W$1215,16,FALSE)</f>
        <v>100 000 ч</v>
      </c>
      <c r="M59" s="22" t="str">
        <f>VLOOKUP($B59,Данные!A:AB,10,FALSE)</f>
        <v>225х210х135</v>
      </c>
      <c r="N59" s="22" t="e">
        <f>VLOOKUP($B59,Данные!A:AB,11,FALSE)</f>
        <v>#N/A</v>
      </c>
      <c r="O59" s="22">
        <f>VLOOKUP($B59,Данные!A:AB,12,FALSE)</f>
        <v>1500</v>
      </c>
      <c r="P59" s="22">
        <f>VLOOKUP($B59,Данные!A:AB,13,FALSE)</f>
        <v>1700</v>
      </c>
      <c r="Q59" s="22">
        <f>VLOOKUP($B59,Данные!$A$2:$W$1215,9,FALSE)</f>
        <v>24</v>
      </c>
      <c r="R59" s="19" t="str">
        <f>VLOOKUP($B59,Данные!$A$2:$W$1215,2,FALSE)</f>
        <v>54</v>
      </c>
      <c r="S59" s="20">
        <f>VLOOKUP($B59,Данные!$A$2:$W$1215,3,FALSE)</f>
        <v>7560</v>
      </c>
      <c r="T59" s="21">
        <f t="shared" si="2"/>
        <v>140</v>
      </c>
      <c r="U59" s="85" t="str">
        <f>VLOOKUP($B59,Данные!$A$2:$W$1215,17,FALSE)</f>
        <v>5000К</v>
      </c>
      <c r="V59" s="35">
        <f>VLOOKUP($B59,Данные!$A$2:$W$1215,7,FALSE)</f>
        <v>67</v>
      </c>
      <c r="W59" s="20" t="str">
        <f>VLOOKUP($B59,Данные!$A$2:$W$1215,18,FALSE)</f>
        <v>3 года</v>
      </c>
      <c r="X59" s="463"/>
      <c r="Y59" s="113">
        <f>VLOOKUP($B59,Данные!$A$2:$X$1215,24,FALSE)</f>
        <v>4880</v>
      </c>
    </row>
    <row r="60" spans="1:25" ht="68.25" customHeight="1">
      <c r="A60" s="586"/>
      <c r="B60" s="12" t="s">
        <v>378</v>
      </c>
      <c r="C60" s="274">
        <f>VLOOKUP(B60,Данные!A:AB,28,FALSE)</f>
        <v>11051</v>
      </c>
      <c r="D60" s="533"/>
      <c r="E60" s="536"/>
      <c r="F60" s="464" t="str">
        <f>VLOOKUP($B60,Данные!$A$2:$W$1215,6,FALSE)</f>
        <v>Г (глубокая), 60°</v>
      </c>
      <c r="G60" s="464" t="str">
        <f>VLOOKUP($B60,Данные!$A$2:$W$1215,8,FALSE)</f>
        <v>Samsung LM281</v>
      </c>
      <c r="H60" s="464" t="str">
        <f>VLOOKUP($B60,Данные!$A$2:$W$1215,14,FALSE)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60" s="464" t="str">
        <f>VLOOKUP($B60,Данные!$A$2:$W$1215,4,FALSE)</f>
        <v>176-264В AС</v>
      </c>
      <c r="J60" s="464">
        <f>VLOOKUP($B60,Данные!$A$2:$W$1215,5,FALSE)</f>
        <v>0.95</v>
      </c>
      <c r="K60" s="464" t="str">
        <f>VLOOKUP($B60,Данные!$A$2:$W$1215,15,FALSE)</f>
        <v xml:space="preserve"> -60°...+50° С</v>
      </c>
      <c r="L60" s="464" t="str">
        <f>VLOOKUP($B60,Данные!$A$2:$W$1215,16,FALSE)</f>
        <v>100 000 ч</v>
      </c>
      <c r="M60" s="466" t="str">
        <f>VLOOKUP($B60,Данные!A:AB,10,FALSE)</f>
        <v>275х210х135</v>
      </c>
      <c r="N60" s="466" t="str">
        <f>VLOOKUP($B60,Данные!A:AB,11,FALSE)</f>
        <v>300x215x140</v>
      </c>
      <c r="O60" s="466">
        <f>VLOOKUP($B60,Данные!A:AB,12,FALSE)</f>
        <v>2100</v>
      </c>
      <c r="P60" s="466">
        <f>VLOOKUP($B60,Данные!A:AB,13,FALSE)</f>
        <v>2300</v>
      </c>
      <c r="Q60" s="466">
        <f>VLOOKUP($B60,Данные!$A$2:$W$1215,9,FALSE)</f>
        <v>168</v>
      </c>
      <c r="R60" s="27" t="str">
        <f>VLOOKUP($B60,Данные!$A$2:$W$1215,2,FALSE)</f>
        <v>64</v>
      </c>
      <c r="S60" s="28">
        <f>VLOOKUP($B60,Данные!$A$2:$W$1215,3,FALSE)</f>
        <v>8960</v>
      </c>
      <c r="T60" s="29">
        <f t="shared" si="2"/>
        <v>140</v>
      </c>
      <c r="U60" s="86" t="str">
        <f>VLOOKUP($B60,Данные!$A$2:$W$1215,17,FALSE)</f>
        <v>5000К</v>
      </c>
      <c r="V60" s="34">
        <f>VLOOKUP($B60,Данные!$A$2:$W$1215,7,FALSE)</f>
        <v>67</v>
      </c>
      <c r="W60" s="28" t="str">
        <f>VLOOKUP($B60,Данные!$A$2:$W$1215,18,FALSE)</f>
        <v>3 года</v>
      </c>
      <c r="X60" s="464"/>
      <c r="Y60" s="113">
        <f>VLOOKUP($B60,Данные!$A$2:$X$1215,24,FALSE)</f>
        <v>6920</v>
      </c>
    </row>
    <row r="61" spans="1:25" ht="68.25" customHeight="1">
      <c r="A61" s="586"/>
      <c r="B61" s="12" t="s">
        <v>641</v>
      </c>
      <c r="C61" s="274">
        <f>VLOOKUP(B61,Данные!A:AB,28,FALSE)</f>
        <v>11111</v>
      </c>
      <c r="D61" s="533"/>
      <c r="E61" s="536"/>
      <c r="F61" s="464" t="str">
        <f>VLOOKUP($B61,Данные!$A$2:$W$1215,6,FALSE)</f>
        <v>Г (глубокая), 58°</v>
      </c>
      <c r="G61" s="464" t="str">
        <f>VLOOKUP($B61,Данные!$A$2:$W$1215,8,FALSE)</f>
        <v>Samsung LH351</v>
      </c>
      <c r="H61" s="464" t="str">
        <f>VLOOKUP($B61,Данные!$A$2:$W$1215,14,FALSE)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61" s="464" t="str">
        <f>VLOOKUP($B61,Данные!$A$2:$W$1215,4,FALSE)</f>
        <v>176-264В AС</v>
      </c>
      <c r="J61" s="464">
        <f>VLOOKUP($B61,Данные!$A$2:$W$1215,5,FALSE)</f>
        <v>0.95</v>
      </c>
      <c r="K61" s="464" t="str">
        <f>VLOOKUP($B61,Данные!$A$2:$W$1215,15,FALSE)</f>
        <v xml:space="preserve"> -60°...+50° С</v>
      </c>
      <c r="L61" s="464" t="str">
        <f>VLOOKUP($B61,Данные!$A$2:$W$1215,16,FALSE)</f>
        <v>100 000 ч</v>
      </c>
      <c r="M61" s="466" t="str">
        <f>VLOOKUP($B61,Данные!A:AB,10,FALSE)</f>
        <v>375х210х135</v>
      </c>
      <c r="N61" s="466" t="e">
        <f>VLOOKUP($B61,Данные!A:AB,11,FALSE)</f>
        <v>#N/A</v>
      </c>
      <c r="O61" s="466">
        <f>VLOOKUP($B61,Данные!A:AB,12,FALSE)</f>
        <v>2500</v>
      </c>
      <c r="P61" s="466">
        <f>VLOOKUP($B61,Данные!A:AB,13,FALSE)</f>
        <v>2700</v>
      </c>
      <c r="Q61" s="466">
        <f>VLOOKUP($B61,Данные!$A$2:$W$1215,9,FALSE)</f>
        <v>48</v>
      </c>
      <c r="R61" s="27" t="str">
        <f>VLOOKUP($B61,Данные!$A$2:$W$1215,2,FALSE)</f>
        <v>106</v>
      </c>
      <c r="S61" s="28">
        <f>VLOOKUP($B61,Данные!$A$2:$W$1215,3,FALSE)</f>
        <v>14840</v>
      </c>
      <c r="T61" s="29">
        <f t="shared" si="2"/>
        <v>140</v>
      </c>
      <c r="U61" s="86" t="str">
        <f>VLOOKUP($B61,Данные!$A$2:$W$1215,17,FALSE)</f>
        <v>5000К</v>
      </c>
      <c r="V61" s="34">
        <f>VLOOKUP($B61,Данные!$A$2:$W$1215,7,FALSE)</f>
        <v>67</v>
      </c>
      <c r="W61" s="28" t="str">
        <f>VLOOKUP($B61,Данные!$A$2:$W$1215,18,FALSE)</f>
        <v>3 года</v>
      </c>
      <c r="X61" s="464"/>
      <c r="Y61" s="113">
        <f>VLOOKUP($B61,Данные!$A$2:$X$1215,24,FALSE)</f>
        <v>8490</v>
      </c>
    </row>
    <row r="62" spans="1:25" ht="68.25" customHeight="1">
      <c r="A62" s="586"/>
      <c r="B62" s="12" t="s">
        <v>409</v>
      </c>
      <c r="C62" s="274">
        <f>VLOOKUP(B62,Данные!A:AB,28,FALSE)</f>
        <v>11055</v>
      </c>
      <c r="D62" s="533"/>
      <c r="E62" s="536"/>
      <c r="F62" s="464" t="str">
        <f>VLOOKUP($B62,Данные!$A$2:$W$1215,6,FALSE)</f>
        <v>Г (глубокая), 60°</v>
      </c>
      <c r="G62" s="464" t="str">
        <f>VLOOKUP($B62,Данные!$A$2:$W$1215,8,FALSE)</f>
        <v>Samsung LM281</v>
      </c>
      <c r="H62" s="464" t="str">
        <f>VLOOKUP($B62,Данные!$A$2:$W$1215,14,FALSE)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62" s="464" t="str">
        <f>VLOOKUP($B62,Данные!$A$2:$W$1215,4,FALSE)</f>
        <v>176-264В AС</v>
      </c>
      <c r="J62" s="464">
        <f>VLOOKUP($B62,Данные!$A$2:$W$1215,5,FALSE)</f>
        <v>0.95</v>
      </c>
      <c r="K62" s="464" t="str">
        <f>VLOOKUP($B62,Данные!$A$2:$W$1215,15,FALSE)</f>
        <v xml:space="preserve"> -60°...+50° С</v>
      </c>
      <c r="L62" s="464" t="str">
        <f>VLOOKUP($B62,Данные!$A$2:$W$1215,16,FALSE)</f>
        <v>100 000 ч</v>
      </c>
      <c r="M62" s="466" t="str">
        <f>VLOOKUP($B62,Данные!A:AB,10,FALSE)</f>
        <v>530х210х135</v>
      </c>
      <c r="N62" s="466" t="str">
        <f>VLOOKUP($B62,Данные!A:AB,11,FALSE)</f>
        <v>560x215x140</v>
      </c>
      <c r="O62" s="466">
        <f>VLOOKUP($B62,Данные!A:AB,12,FALSE)</f>
        <v>3200</v>
      </c>
      <c r="P62" s="466">
        <f>VLOOKUP($B62,Данные!A:AB,13,FALSE)</f>
        <v>3500</v>
      </c>
      <c r="Q62" s="466">
        <f>VLOOKUP($B62,Данные!$A$2:$W$1215,9,FALSE)</f>
        <v>336</v>
      </c>
      <c r="R62" s="27" t="str">
        <f>VLOOKUP($B62,Данные!$A$2:$W$1215,2,FALSE)</f>
        <v>128</v>
      </c>
      <c r="S62" s="28">
        <f>VLOOKUP($B62,Данные!$A$2:$W$1215,3,FALSE)</f>
        <v>17920</v>
      </c>
      <c r="T62" s="29">
        <f t="shared" si="2"/>
        <v>140</v>
      </c>
      <c r="U62" s="86" t="str">
        <f>VLOOKUP($B62,Данные!$A$2:$W$1215,17,FALSE)</f>
        <v>5000К</v>
      </c>
      <c r="V62" s="34">
        <f>VLOOKUP($B62,Данные!$A$2:$W$1215,7,FALSE)</f>
        <v>67</v>
      </c>
      <c r="W62" s="28" t="str">
        <f>VLOOKUP($B62,Данные!$A$2:$W$1215,18,FALSE)</f>
        <v>3 года</v>
      </c>
      <c r="X62" s="464"/>
      <c r="Y62" s="113">
        <f>VLOOKUP($B62,Данные!$A$2:$X$1215,24,FALSE)</f>
        <v>10225</v>
      </c>
    </row>
    <row r="63" spans="1:25" ht="68.25" customHeight="1">
      <c r="A63" s="586"/>
      <c r="B63" s="12" t="s">
        <v>642</v>
      </c>
      <c r="C63" s="274">
        <f>VLOOKUP(B63,Данные!A:AB,28,FALSE)</f>
        <v>11113</v>
      </c>
      <c r="D63" s="533"/>
      <c r="E63" s="536"/>
      <c r="F63" s="464" t="str">
        <f>VLOOKUP($B63,Данные!$A$2:$W$1215,6,FALSE)</f>
        <v>Г (глубокая), 58°</v>
      </c>
      <c r="G63" s="464" t="str">
        <f>VLOOKUP($B63,Данные!$A$2:$W$1215,8,FALSE)</f>
        <v>Samsung LH351</v>
      </c>
      <c r="H63" s="464" t="str">
        <f>VLOOKUP($B63,Данные!$A$2:$W$1215,14,FALSE)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63" s="464" t="str">
        <f>VLOOKUP($B63,Данные!$A$2:$W$1215,4,FALSE)</f>
        <v>176-264В AС</v>
      </c>
      <c r="J63" s="464">
        <f>VLOOKUP($B63,Данные!$A$2:$W$1215,5,FALSE)</f>
        <v>0.95</v>
      </c>
      <c r="K63" s="464" t="str">
        <f>VLOOKUP($B63,Данные!$A$2:$W$1215,15,FALSE)</f>
        <v xml:space="preserve"> -60°...+50° С</v>
      </c>
      <c r="L63" s="464" t="str">
        <f>VLOOKUP($B63,Данные!$A$2:$W$1215,16,FALSE)</f>
        <v>100 000 ч</v>
      </c>
      <c r="M63" s="466" t="str">
        <f>VLOOKUP($B63,Данные!A:AB,10,FALSE)</f>
        <v>550х210х135</v>
      </c>
      <c r="N63" s="466" t="e">
        <f>VLOOKUP($B63,Данные!A:AB,11,FALSE)</f>
        <v>#N/A</v>
      </c>
      <c r="O63" s="466">
        <f>VLOOKUP($B63,Данные!A:AB,12,FALSE)</f>
        <v>3700</v>
      </c>
      <c r="P63" s="466">
        <f>VLOOKUP($B63,Данные!A:AB,13,FALSE)</f>
        <v>4000</v>
      </c>
      <c r="Q63" s="466">
        <f>VLOOKUP($B63,Данные!$A$2:$W$1215,9,FALSE)</f>
        <v>72</v>
      </c>
      <c r="R63" s="27" t="str">
        <f>VLOOKUP($B63,Данные!$A$2:$W$1215,2,FALSE)</f>
        <v>158</v>
      </c>
      <c r="S63" s="28">
        <f>VLOOKUP($B63,Данные!$A$2:$W$1215,3,FALSE)</f>
        <v>22120</v>
      </c>
      <c r="T63" s="29">
        <f t="shared" si="2"/>
        <v>140</v>
      </c>
      <c r="U63" s="86" t="str">
        <f>VLOOKUP($B63,Данные!$A$2:$W$1215,17,FALSE)</f>
        <v>5000К</v>
      </c>
      <c r="V63" s="34">
        <f>VLOOKUP($B63,Данные!$A$2:$W$1215,7,FALSE)</f>
        <v>67</v>
      </c>
      <c r="W63" s="28" t="str">
        <f>VLOOKUP($B63,Данные!$A$2:$W$1215,18,FALSE)</f>
        <v>3 года</v>
      </c>
      <c r="X63" s="464"/>
      <c r="Y63" s="113">
        <f>VLOOKUP($B63,Данные!$A$2:$X$1215,24,FALSE)</f>
        <v>11800</v>
      </c>
    </row>
    <row r="64" spans="1:25" ht="68.25" customHeight="1" thickBot="1">
      <c r="A64" s="587"/>
      <c r="B64" s="13" t="s">
        <v>379</v>
      </c>
      <c r="C64" s="274">
        <f>VLOOKUP(B64,Данные!A:AB,28,FALSE)</f>
        <v>11059</v>
      </c>
      <c r="D64" s="534"/>
      <c r="E64" s="537"/>
      <c r="F64" s="465" t="str">
        <f>VLOOKUP($B64,Данные!$A$2:$W$1215,6,FALSE)</f>
        <v>Г (глубокая), 60°</v>
      </c>
      <c r="G64" s="465" t="str">
        <f>VLOOKUP($B64,Данные!$A$2:$W$1215,8,FALSE)</f>
        <v>Samsung LM281</v>
      </c>
      <c r="H64" s="465" t="str">
        <f>VLOOKUP($B64,Данные!$A$2:$W$1215,14,FALSE)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64" s="465" t="str">
        <f>VLOOKUP($B64,Данные!$A$2:$W$1215,4,FALSE)</f>
        <v>176-264В AС</v>
      </c>
      <c r="J64" s="465">
        <f>VLOOKUP($B64,Данные!$A$2:$W$1215,5,FALSE)</f>
        <v>0.95</v>
      </c>
      <c r="K64" s="465" t="str">
        <f>VLOOKUP($B64,Данные!$A$2:$W$1215,15,FALSE)</f>
        <v xml:space="preserve"> -60°...+50° С</v>
      </c>
      <c r="L64" s="465" t="str">
        <f>VLOOKUP($B64,Данные!$A$2:$W$1215,16,FALSE)</f>
        <v>100 000 ч</v>
      </c>
      <c r="M64" s="467" t="str">
        <f>VLOOKUP($B64,Данные!A:AB,10,FALSE)</f>
        <v>785х210х135</v>
      </c>
      <c r="N64" s="467" t="e">
        <f>VLOOKUP($B64,Данные!A:AB,11,FALSE)</f>
        <v>#N/A</v>
      </c>
      <c r="O64" s="467" t="e">
        <f>VLOOKUP($B64,Данные!A:AB,12,FALSE)</f>
        <v>#N/A</v>
      </c>
      <c r="P64" s="467" t="e">
        <f>VLOOKUP($B64,Данные!A:AB,13,FALSE)</f>
        <v>#N/A</v>
      </c>
      <c r="Q64" s="467">
        <f>VLOOKUP($B64,Данные!$A$2:$W$1215,9,FALSE)</f>
        <v>504</v>
      </c>
      <c r="R64" s="23" t="str">
        <f>VLOOKUP($B64,Данные!$A$2:$W$1215,2,FALSE)</f>
        <v>178</v>
      </c>
      <c r="S64" s="24">
        <f>VLOOKUP($B64,Данные!$A$2:$W$1215,3,FALSE)</f>
        <v>24920</v>
      </c>
      <c r="T64" s="25">
        <f t="shared" si="2"/>
        <v>140</v>
      </c>
      <c r="U64" s="87" t="str">
        <f>VLOOKUP($B64,Данные!$A$2:$W$1215,17,FALSE)</f>
        <v>5000К</v>
      </c>
      <c r="V64" s="36">
        <f>VLOOKUP($B64,Данные!$A$2:$W$1215,7,FALSE)</f>
        <v>67</v>
      </c>
      <c r="W64" s="24" t="str">
        <f>VLOOKUP($B64,Данные!$A$2:$W$1215,18,FALSE)</f>
        <v>3 года</v>
      </c>
      <c r="X64" s="465"/>
      <c r="Y64" s="114">
        <f>VLOOKUP($B64,Данные!$A$2:$X$1215,24,FALSE)</f>
        <v>15570</v>
      </c>
    </row>
    <row r="65" spans="1:25" ht="68.25" customHeight="1">
      <c r="A65" s="585"/>
      <c r="B65" s="11" t="s">
        <v>643</v>
      </c>
      <c r="C65" s="273">
        <f>VLOOKUP(B65,Данные!A:AB,28,FALSE)</f>
        <v>11110</v>
      </c>
      <c r="D65" s="532" t="s">
        <v>314</v>
      </c>
      <c r="E65" s="535" t="s">
        <v>775</v>
      </c>
      <c r="F65" s="463" t="str">
        <f>VLOOKUP($B65,Данные!$A$2:$W$1215,6,FALSE)</f>
        <v>Г (глубокая), 58°</v>
      </c>
      <c r="G65" s="463" t="str">
        <f>VLOOKUP($B65,Данные!$A$2:$W$1215,8,FALSE)</f>
        <v>Samsung LH351</v>
      </c>
      <c r="H65" s="463" t="str">
        <f>VLOOKUP($B65,Данные!$A$2:$W$1215,14,FALSE)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65" s="463" t="str">
        <f>VLOOKUP($B65,Данные!$A$2:$W$1215,4,FALSE)</f>
        <v>176-264В AС</v>
      </c>
      <c r="J65" s="463">
        <f>VLOOKUP($B65,Данные!$A$2:$W$1215,5,FALSE)</f>
        <v>0.95</v>
      </c>
      <c r="K65" s="463" t="str">
        <f>VLOOKUP($B65,Данные!$A$2:$W$1215,15,FALSE)</f>
        <v xml:space="preserve"> -60°...+50° С</v>
      </c>
      <c r="L65" s="463" t="str">
        <f>VLOOKUP($B65,Данные!$A$2:$W$1215,16,FALSE)</f>
        <v>100 000 ч</v>
      </c>
      <c r="M65" s="22" t="str">
        <f>VLOOKUP($B65,Данные!A:AB,10,FALSE)</f>
        <v>225х260х80</v>
      </c>
      <c r="N65" s="22" t="e">
        <f>VLOOKUP($B65,Данные!A:AB,11,FALSE)</f>
        <v>#N/A</v>
      </c>
      <c r="O65" s="22">
        <f>VLOOKUP($B65,Данные!A:AB,12,FALSE)</f>
        <v>1550</v>
      </c>
      <c r="P65" s="22">
        <f>VLOOKUP($B65,Данные!A:AB,13,FALSE)</f>
        <v>1750</v>
      </c>
      <c r="Q65" s="22">
        <f>VLOOKUP($B65,Данные!$A$2:$W$1215,9,FALSE)</f>
        <v>24</v>
      </c>
      <c r="R65" s="19" t="str">
        <f>VLOOKUP($B65,Данные!$A$2:$W$1215,2,FALSE)</f>
        <v>54</v>
      </c>
      <c r="S65" s="20">
        <f>VLOOKUP($B65,Данные!$A$2:$W$1215,3,FALSE)</f>
        <v>7560</v>
      </c>
      <c r="T65" s="21">
        <f t="shared" si="2"/>
        <v>140</v>
      </c>
      <c r="U65" s="85" t="str">
        <f>VLOOKUP($B65,Данные!$A$2:$W$1215,17,FALSE)</f>
        <v>5000К</v>
      </c>
      <c r="V65" s="35">
        <f>VLOOKUP($B65,Данные!$A$2:$W$1215,7,FALSE)</f>
        <v>67</v>
      </c>
      <c r="W65" s="20" t="str">
        <f>VLOOKUP($B65,Данные!$A$2:$W$1215,18,FALSE)</f>
        <v>3 года</v>
      </c>
      <c r="X65" s="463"/>
      <c r="Y65" s="113">
        <f>VLOOKUP($B65,Данные!$A$2:$X$1215,24,FALSE)</f>
        <v>4880</v>
      </c>
    </row>
    <row r="66" spans="1:25" ht="68.25" customHeight="1">
      <c r="A66" s="586"/>
      <c r="B66" s="12" t="s">
        <v>376</v>
      </c>
      <c r="C66" s="274">
        <f>VLOOKUP(B66,Данные!A:AB,28,FALSE)</f>
        <v>11052</v>
      </c>
      <c r="D66" s="533"/>
      <c r="E66" s="536"/>
      <c r="F66" s="464" t="str">
        <f>VLOOKUP($B66,Данные!$A$2:$W$1215,6,FALSE)</f>
        <v>Г (глубокая), 60°</v>
      </c>
      <c r="G66" s="464" t="str">
        <f>VLOOKUP($B66,Данные!$A$2:$W$1215,8,FALSE)</f>
        <v>Samsung LM281</v>
      </c>
      <c r="H66" s="464" t="str">
        <f>VLOOKUP($B66,Данные!$A$2:$W$1215,14,FALSE)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66" s="464" t="str">
        <f>VLOOKUP($B66,Данные!$A$2:$W$1215,4,FALSE)</f>
        <v>176-264В AС</v>
      </c>
      <c r="J66" s="464">
        <f>VLOOKUP($B66,Данные!$A$2:$W$1215,5,FALSE)</f>
        <v>0.95</v>
      </c>
      <c r="K66" s="464" t="str">
        <f>VLOOKUP($B66,Данные!$A$2:$W$1215,15,FALSE)</f>
        <v xml:space="preserve"> -60°...+50° С</v>
      </c>
      <c r="L66" s="464" t="str">
        <f>VLOOKUP($B66,Данные!$A$2:$W$1215,16,FALSE)</f>
        <v>100 000 ч</v>
      </c>
      <c r="M66" s="466" t="str">
        <f>VLOOKUP($B66,Данные!A:AB,10,FALSE)</f>
        <v>275х260х80</v>
      </c>
      <c r="N66" s="466" t="e">
        <f>VLOOKUP($B66,Данные!A:AB,11,FALSE)</f>
        <v>#N/A</v>
      </c>
      <c r="O66" s="466">
        <f>VLOOKUP($B66,Данные!A:AB,12,FALSE)</f>
        <v>2100</v>
      </c>
      <c r="P66" s="466">
        <f>VLOOKUP($B66,Данные!A:AB,13,FALSE)</f>
        <v>2300</v>
      </c>
      <c r="Q66" s="466">
        <f>VLOOKUP($B66,Данные!$A$2:$W$1215,9,FALSE)</f>
        <v>168</v>
      </c>
      <c r="R66" s="27" t="str">
        <f>VLOOKUP($B66,Данные!$A$2:$W$1215,2,FALSE)</f>
        <v>64</v>
      </c>
      <c r="S66" s="28">
        <f>VLOOKUP($B66,Данные!$A$2:$W$1215,3,FALSE)</f>
        <v>8960</v>
      </c>
      <c r="T66" s="29">
        <f t="shared" si="2"/>
        <v>140</v>
      </c>
      <c r="U66" s="86" t="str">
        <f>VLOOKUP($B66,Данные!$A$2:$W$1215,17,FALSE)</f>
        <v>5000К</v>
      </c>
      <c r="V66" s="34">
        <f>VLOOKUP($B66,Данные!$A$2:$W$1215,7,FALSE)</f>
        <v>67</v>
      </c>
      <c r="W66" s="28" t="str">
        <f>VLOOKUP($B66,Данные!$A$2:$W$1215,18,FALSE)</f>
        <v>3 года</v>
      </c>
      <c r="X66" s="464"/>
      <c r="Y66" s="113">
        <f>VLOOKUP($B66,Данные!$A$2:$X$1215,24,FALSE)</f>
        <v>6920</v>
      </c>
    </row>
    <row r="67" spans="1:25" ht="68.25" customHeight="1">
      <c r="A67" s="586"/>
      <c r="B67" s="12" t="s">
        <v>644</v>
      </c>
      <c r="C67" s="274">
        <f>VLOOKUP(B67,Данные!A:AB,28,FALSE)</f>
        <v>11112</v>
      </c>
      <c r="D67" s="533"/>
      <c r="E67" s="536"/>
      <c r="F67" s="464" t="str">
        <f>VLOOKUP($B67,Данные!$A$2:$W$1215,6,FALSE)</f>
        <v>Г (глубокая), 58°</v>
      </c>
      <c r="G67" s="464" t="str">
        <f>VLOOKUP($B67,Данные!$A$2:$W$1215,8,FALSE)</f>
        <v>Samsung LH351</v>
      </c>
      <c r="H67" s="464" t="str">
        <f>VLOOKUP($B67,Данные!$A$2:$W$1215,14,FALSE)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67" s="464" t="str">
        <f>VLOOKUP($B67,Данные!$A$2:$W$1215,4,FALSE)</f>
        <v>176-264В AС</v>
      </c>
      <c r="J67" s="464">
        <f>VLOOKUP($B67,Данные!$A$2:$W$1215,5,FALSE)</f>
        <v>0.95</v>
      </c>
      <c r="K67" s="464" t="str">
        <f>VLOOKUP($B67,Данные!$A$2:$W$1215,15,FALSE)</f>
        <v xml:space="preserve"> -60°...+50° С</v>
      </c>
      <c r="L67" s="464" t="str">
        <f>VLOOKUP($B67,Данные!$A$2:$W$1215,16,FALSE)</f>
        <v>100 000 ч</v>
      </c>
      <c r="M67" s="466" t="str">
        <f>VLOOKUP($B67,Данные!A:AB,10,FALSE)</f>
        <v>375х260х80</v>
      </c>
      <c r="N67" s="466" t="e">
        <f>VLOOKUP($B67,Данные!A:AB,11,FALSE)</f>
        <v>#N/A</v>
      </c>
      <c r="O67" s="466">
        <f>VLOOKUP($B67,Данные!A:AB,12,FALSE)</f>
        <v>2550</v>
      </c>
      <c r="P67" s="466">
        <f>VLOOKUP($B67,Данные!A:AB,13,FALSE)</f>
        <v>2750</v>
      </c>
      <c r="Q67" s="466">
        <f>VLOOKUP($B67,Данные!$A$2:$W$1215,9,FALSE)</f>
        <v>48</v>
      </c>
      <c r="R67" s="27" t="str">
        <f>VLOOKUP($B67,Данные!$A$2:$W$1215,2,FALSE)</f>
        <v>106</v>
      </c>
      <c r="S67" s="28">
        <f>VLOOKUP($B67,Данные!$A$2:$W$1215,3,FALSE)</f>
        <v>14840</v>
      </c>
      <c r="T67" s="29">
        <f t="shared" si="2"/>
        <v>140</v>
      </c>
      <c r="U67" s="86" t="str">
        <f>VLOOKUP($B67,Данные!$A$2:$W$1215,17,FALSE)</f>
        <v>5000К</v>
      </c>
      <c r="V67" s="34">
        <f>VLOOKUP($B67,Данные!$A$2:$W$1215,7,FALSE)</f>
        <v>67</v>
      </c>
      <c r="W67" s="28" t="str">
        <f>VLOOKUP($B67,Данные!$A$2:$W$1215,18,FALSE)</f>
        <v>3 года</v>
      </c>
      <c r="X67" s="464"/>
      <c r="Y67" s="113">
        <f>VLOOKUP($B67,Данные!$A$2:$X$1215,24,FALSE)</f>
        <v>8490</v>
      </c>
    </row>
    <row r="68" spans="1:25" ht="68.25" customHeight="1">
      <c r="A68" s="586"/>
      <c r="B68" s="12" t="s">
        <v>410</v>
      </c>
      <c r="C68" s="274">
        <f>VLOOKUP(B68,Данные!A:AB,28,FALSE)</f>
        <v>11056</v>
      </c>
      <c r="D68" s="533"/>
      <c r="E68" s="536"/>
      <c r="F68" s="464" t="str">
        <f>VLOOKUP($B68,Данные!$A$2:$W$1215,6,FALSE)</f>
        <v>Г (глубокая), 60°</v>
      </c>
      <c r="G68" s="464" t="str">
        <f>VLOOKUP($B68,Данные!$A$2:$W$1215,8,FALSE)</f>
        <v>Samsung LM281</v>
      </c>
      <c r="H68" s="464" t="str">
        <f>VLOOKUP($B68,Данные!$A$2:$W$1215,14,FALSE)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68" s="464" t="str">
        <f>VLOOKUP($B68,Данные!$A$2:$W$1215,4,FALSE)</f>
        <v>176-264В AС</v>
      </c>
      <c r="J68" s="464">
        <f>VLOOKUP($B68,Данные!$A$2:$W$1215,5,FALSE)</f>
        <v>0.95</v>
      </c>
      <c r="K68" s="464" t="str">
        <f>VLOOKUP($B68,Данные!$A$2:$W$1215,15,FALSE)</f>
        <v xml:space="preserve"> -60°...+50° С</v>
      </c>
      <c r="L68" s="464" t="str">
        <f>VLOOKUP($B68,Данные!$A$2:$W$1215,16,FALSE)</f>
        <v>100 000 ч</v>
      </c>
      <c r="M68" s="466" t="str">
        <f>VLOOKUP($B68,Данные!A:AB,10,FALSE)</f>
        <v>530х260х80</v>
      </c>
      <c r="N68" s="466" t="e">
        <f>VLOOKUP($B68,Данные!A:AB,11,FALSE)</f>
        <v>#N/A</v>
      </c>
      <c r="O68" s="466">
        <f>VLOOKUP($B68,Данные!A:AB,12,FALSE)</f>
        <v>3300</v>
      </c>
      <c r="P68" s="466">
        <f>VLOOKUP($B68,Данные!A:AB,13,FALSE)</f>
        <v>3600</v>
      </c>
      <c r="Q68" s="466">
        <f>VLOOKUP($B68,Данные!$A$2:$W$1215,9,FALSE)</f>
        <v>336</v>
      </c>
      <c r="R68" s="27" t="str">
        <f>VLOOKUP($B68,Данные!$A$2:$W$1215,2,FALSE)</f>
        <v>128</v>
      </c>
      <c r="S68" s="28">
        <f>VLOOKUP($B68,Данные!$A$2:$W$1215,3,FALSE)</f>
        <v>17920</v>
      </c>
      <c r="T68" s="29">
        <f t="shared" si="2"/>
        <v>140</v>
      </c>
      <c r="U68" s="86" t="str">
        <f>VLOOKUP($B68,Данные!$A$2:$W$1215,17,FALSE)</f>
        <v>5000К</v>
      </c>
      <c r="V68" s="34">
        <f>VLOOKUP($B68,Данные!$A$2:$W$1215,7,FALSE)</f>
        <v>67</v>
      </c>
      <c r="W68" s="28" t="str">
        <f>VLOOKUP($B68,Данные!$A$2:$W$1215,18,FALSE)</f>
        <v>3 года</v>
      </c>
      <c r="X68" s="464"/>
      <c r="Y68" s="113">
        <f>VLOOKUP($B68,Данные!$A$2:$X$1215,24,FALSE)</f>
        <v>10225</v>
      </c>
    </row>
    <row r="69" spans="1:25" ht="68.25" customHeight="1">
      <c r="A69" s="586"/>
      <c r="B69" s="12" t="s">
        <v>645</v>
      </c>
      <c r="C69" s="274">
        <f>VLOOKUP(B69,Данные!A:AB,28,FALSE)</f>
        <v>11114</v>
      </c>
      <c r="D69" s="533"/>
      <c r="E69" s="536"/>
      <c r="F69" s="464" t="str">
        <f>VLOOKUP($B69,Данные!$A$2:$W$1215,6,FALSE)</f>
        <v>Г (глубокая), 58°</v>
      </c>
      <c r="G69" s="464" t="str">
        <f>VLOOKUP($B69,Данные!$A$2:$W$1215,8,FALSE)</f>
        <v>Samsung LH351</v>
      </c>
      <c r="H69" s="464" t="str">
        <f>VLOOKUP($B69,Данные!$A$2:$W$1215,14,FALSE)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69" s="464" t="str">
        <f>VLOOKUP($B69,Данные!$A$2:$W$1215,4,FALSE)</f>
        <v>176-264В AС</v>
      </c>
      <c r="J69" s="464">
        <f>VLOOKUP($B69,Данные!$A$2:$W$1215,5,FALSE)</f>
        <v>0.95</v>
      </c>
      <c r="K69" s="464" t="str">
        <f>VLOOKUP($B69,Данные!$A$2:$W$1215,15,FALSE)</f>
        <v xml:space="preserve"> -60°...+50° С</v>
      </c>
      <c r="L69" s="464" t="str">
        <f>VLOOKUP($B69,Данные!$A$2:$W$1215,16,FALSE)</f>
        <v>100 000 ч</v>
      </c>
      <c r="M69" s="466" t="str">
        <f>VLOOKUP($B69,Данные!A:AB,10,FALSE)</f>
        <v>550х260х80</v>
      </c>
      <c r="N69" s="466" t="e">
        <f>VLOOKUP($B69,Данные!A:AB,11,FALSE)</f>
        <v>#N/A</v>
      </c>
      <c r="O69" s="466">
        <f>VLOOKUP($B69,Данные!A:AB,12,FALSE)</f>
        <v>3500</v>
      </c>
      <c r="P69" s="466">
        <f>VLOOKUP($B69,Данные!A:AB,13,FALSE)</f>
        <v>3800</v>
      </c>
      <c r="Q69" s="466">
        <f>VLOOKUP($B69,Данные!$A$2:$W$1215,9,FALSE)</f>
        <v>72</v>
      </c>
      <c r="R69" s="27" t="str">
        <f>VLOOKUP($B69,Данные!$A$2:$W$1215,2,FALSE)</f>
        <v>158</v>
      </c>
      <c r="S69" s="28">
        <f>VLOOKUP($B69,Данные!$A$2:$W$1215,3,FALSE)</f>
        <v>22120</v>
      </c>
      <c r="T69" s="29">
        <f t="shared" si="2"/>
        <v>140</v>
      </c>
      <c r="U69" s="86" t="str">
        <f>VLOOKUP($B69,Данные!$A$2:$W$1215,17,FALSE)</f>
        <v>5000К</v>
      </c>
      <c r="V69" s="34">
        <f>VLOOKUP($B69,Данные!$A$2:$W$1215,7,FALSE)</f>
        <v>67</v>
      </c>
      <c r="W69" s="28" t="str">
        <f>VLOOKUP($B69,Данные!$A$2:$W$1215,18,FALSE)</f>
        <v>3 года</v>
      </c>
      <c r="X69" s="464"/>
      <c r="Y69" s="113">
        <f>VLOOKUP($B69,Данные!$A$2:$X$1215,24,FALSE)</f>
        <v>11800</v>
      </c>
    </row>
    <row r="70" spans="1:25" ht="68.25" customHeight="1" thickBot="1">
      <c r="A70" s="587"/>
      <c r="B70" s="13" t="s">
        <v>377</v>
      </c>
      <c r="C70" s="275">
        <f>VLOOKUP(B70,Данные!A:AB,28,FALSE)</f>
        <v>11060</v>
      </c>
      <c r="D70" s="534"/>
      <c r="E70" s="537"/>
      <c r="F70" s="465" t="str">
        <f>VLOOKUP($B70,Данные!$A$2:$W$1215,6,FALSE)</f>
        <v>Г (глубокая), 60°</v>
      </c>
      <c r="G70" s="465" t="str">
        <f>VLOOKUP($B70,Данные!$A$2:$W$1215,8,FALSE)</f>
        <v>Samsung LM281</v>
      </c>
      <c r="H70" s="465" t="str">
        <f>VLOOKUP($B70,Данные!$A$2:$W$1215,14,FALSE)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70" s="465" t="str">
        <f>VLOOKUP($B70,Данные!$A$2:$W$1215,4,FALSE)</f>
        <v>176-264В AС</v>
      </c>
      <c r="J70" s="465">
        <f>VLOOKUP($B70,Данные!$A$2:$W$1215,5,FALSE)</f>
        <v>0.95</v>
      </c>
      <c r="K70" s="465" t="str">
        <f>VLOOKUP($B70,Данные!$A$2:$W$1215,15,FALSE)</f>
        <v xml:space="preserve"> -60°...+50° С</v>
      </c>
      <c r="L70" s="465" t="str">
        <f>VLOOKUP($B70,Данные!$A$2:$W$1215,16,FALSE)</f>
        <v>100 000 ч</v>
      </c>
      <c r="M70" s="467" t="str">
        <f>VLOOKUP($B70,Данные!A:AB,10,FALSE)</f>
        <v>785х260х80</v>
      </c>
      <c r="N70" s="467" t="e">
        <f>VLOOKUP($B70,Данные!A:AB,11,FALSE)</f>
        <v>#N/A</v>
      </c>
      <c r="O70" s="467" t="e">
        <f>VLOOKUP($B70,Данные!A:AB,12,FALSE)</f>
        <v>#N/A</v>
      </c>
      <c r="P70" s="467" t="e">
        <f>VLOOKUP($B70,Данные!A:AB,13,FALSE)</f>
        <v>#N/A</v>
      </c>
      <c r="Q70" s="467">
        <f>VLOOKUP($B70,Данные!$A$2:$W$1215,9,FALSE)</f>
        <v>504</v>
      </c>
      <c r="R70" s="23" t="str">
        <f>VLOOKUP($B70,Данные!$A$2:$W$1215,2,FALSE)</f>
        <v>178</v>
      </c>
      <c r="S70" s="24">
        <f>VLOOKUP($B70,Данные!$A$2:$W$1215,3,FALSE)</f>
        <v>24920</v>
      </c>
      <c r="T70" s="25">
        <f t="shared" si="2"/>
        <v>140</v>
      </c>
      <c r="U70" s="87" t="str">
        <f>VLOOKUP($B70,Данные!$A$2:$W$1215,17,FALSE)</f>
        <v>5000К</v>
      </c>
      <c r="V70" s="36">
        <f>VLOOKUP($B70,Данные!$A$2:$W$1215,7,FALSE)</f>
        <v>67</v>
      </c>
      <c r="W70" s="24" t="str">
        <f>VLOOKUP($B70,Данные!$A$2:$W$1215,18,FALSE)</f>
        <v>3 года</v>
      </c>
      <c r="X70" s="465"/>
      <c r="Y70" s="113">
        <f>VLOOKUP($B70,Данные!$A$2:$X$1215,24,FALSE)</f>
        <v>15570</v>
      </c>
    </row>
    <row r="71" spans="1:25" ht="91.5" customHeight="1">
      <c r="A71" s="586"/>
      <c r="B71" s="277" t="s">
        <v>427</v>
      </c>
      <c r="C71" s="274">
        <f>VLOOKUP(B71,Данные!A:AB,28,FALSE)</f>
        <v>11061</v>
      </c>
      <c r="D71" s="533" t="s">
        <v>314</v>
      </c>
      <c r="E71" s="536" t="str">
        <f>CONCATENATE(CONCATENATE($F$4,": ",$F71,CHAR(10),$G$4,": ",$G71,CHAR(10),$H$4,": ",$H71,CHAR(10),$I$4,": ",$I71,CHAR(10),$J$4,": ",$J71,CHAR(10),$K$4,": ",$K71,CHAR(10),$L$4,": ",$L71,CHAR(10)),"*Цветовая темп.: 5000К")</f>
        <v>КСС: К (концентрированная), 15°
Светодиоды: Samsung LM281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</v>
      </c>
      <c r="F71" s="281" t="str">
        <f>VLOOKUP($B71,Данные!$A$2:$W$1215,6,FALSE)</f>
        <v>К (концентрированная), 15°</v>
      </c>
      <c r="G71" s="281" t="str">
        <f>VLOOKUP($B71,Данные!$A$2:$W$1215,8,FALSE)</f>
        <v>Samsung LM281</v>
      </c>
      <c r="H71" s="281" t="str">
        <f>VLOOKUP($B71,Данные!$A$2:$W$1215,14,FALSE)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71" s="281" t="str">
        <f>VLOOKUP($B71,Данные!$A$2:$W$1215,4,FALSE)</f>
        <v>176-264В AС</v>
      </c>
      <c r="J71" s="281">
        <f>VLOOKUP($B71,Данные!$A$2:$W$1215,5,FALSE)</f>
        <v>0.95</v>
      </c>
      <c r="K71" s="281" t="str">
        <f>VLOOKUP($B71,Данные!$A$2:$W$1215,15,FALSE)</f>
        <v xml:space="preserve"> -60°...+50° С</v>
      </c>
      <c r="L71" s="281" t="str">
        <f>VLOOKUP($B71,Данные!$A$2:$W$1215,16,FALSE)</f>
        <v>100 000 ч</v>
      </c>
      <c r="M71" s="307" t="str">
        <f>VLOOKUP($B71,Данные!A:AB,10,FALSE)</f>
        <v>275x320x135</v>
      </c>
      <c r="N71" s="307" t="e">
        <f>VLOOKUP($B71,Данные!A:AB,11,FALSE)</f>
        <v>#N/A</v>
      </c>
      <c r="O71" s="307" t="e">
        <f>VLOOKUP($B71,Данные!A:AB,12,FALSE)</f>
        <v>#N/A</v>
      </c>
      <c r="P71" s="307" t="e">
        <f>VLOOKUP($B71,Данные!A:AB,13,FALSE)</f>
        <v>#N/A</v>
      </c>
      <c r="Q71" s="283">
        <f>VLOOKUP($B71,Данные!$A$2:$W$1215,9,FALSE)</f>
        <v>252</v>
      </c>
      <c r="R71" s="27" t="str">
        <f>VLOOKUP($B71,Данные!$A$2:$W$1215,2,FALSE)</f>
        <v>96</v>
      </c>
      <c r="S71" s="28">
        <f>VLOOKUP($B71,Данные!$A$2:$W$1215,3,FALSE)</f>
        <v>13440</v>
      </c>
      <c r="T71" s="29">
        <f>S71/R71</f>
        <v>140</v>
      </c>
      <c r="U71" s="86" t="str">
        <f>VLOOKUP($B71,Данные!$A$2:$W$1215,17,FALSE)</f>
        <v>5000К</v>
      </c>
      <c r="V71" s="34">
        <f>VLOOKUP($B71,Данные!$A$2:$W$1215,7,FALSE)</f>
        <v>67</v>
      </c>
      <c r="W71" s="28" t="str">
        <f>VLOOKUP($B71,Данные!$A$2:$W$1215,18,FALSE)</f>
        <v>3 года</v>
      </c>
      <c r="X71" s="281"/>
      <c r="Y71" s="112">
        <f>VLOOKUP($B71,Данные!$A$2:$X$1215,24,FALSE)</f>
        <v>10385</v>
      </c>
    </row>
    <row r="72" spans="1:25" ht="91.5" customHeight="1">
      <c r="A72" s="586"/>
      <c r="B72" s="277" t="s">
        <v>429</v>
      </c>
      <c r="C72" s="274">
        <f>VLOOKUP(B72,Данные!A:AB,28,FALSE)</f>
        <v>11063</v>
      </c>
      <c r="D72" s="533"/>
      <c r="E72" s="536"/>
      <c r="F72" s="281" t="str">
        <f>VLOOKUP($B72,Данные!$A$2:$W$1215,6,FALSE)</f>
        <v>К (концентрированная), 15°</v>
      </c>
      <c r="G72" s="281" t="str">
        <f>VLOOKUP($B72,Данные!$A$2:$W$1215,8,FALSE)</f>
        <v>Samsung LM281</v>
      </c>
      <c r="H72" s="281" t="str">
        <f>VLOOKUP($B72,Данные!$A$2:$W$1215,14,FALSE)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72" s="281" t="str">
        <f>VLOOKUP($B72,Данные!$A$2:$W$1215,4,FALSE)</f>
        <v>176-264В AС</v>
      </c>
      <c r="J72" s="281">
        <f>VLOOKUP($B72,Данные!$A$2:$W$1215,5,FALSE)</f>
        <v>0.95</v>
      </c>
      <c r="K72" s="281" t="str">
        <f>VLOOKUP($B72,Данные!$A$2:$W$1215,15,FALSE)</f>
        <v xml:space="preserve"> -60°...+50° С</v>
      </c>
      <c r="L72" s="281" t="str">
        <f>VLOOKUP($B72,Данные!$A$2:$W$1215,16,FALSE)</f>
        <v>100 000 ч</v>
      </c>
      <c r="M72" s="307" t="str">
        <f>VLOOKUP($B72,Данные!A:AB,10,FALSE)</f>
        <v>530x320x135</v>
      </c>
      <c r="N72" s="307" t="e">
        <f>VLOOKUP($B72,Данные!A:AB,11,FALSE)</f>
        <v>#N/A</v>
      </c>
      <c r="O72" s="307" t="e">
        <f>VLOOKUP($B72,Данные!A:AB,12,FALSE)</f>
        <v>#N/A</v>
      </c>
      <c r="P72" s="307" t="e">
        <f>VLOOKUP($B72,Данные!A:AB,13,FALSE)</f>
        <v>#N/A</v>
      </c>
      <c r="Q72" s="283">
        <f>VLOOKUP($B72,Данные!$A$2:$W$1215,9,FALSE)</f>
        <v>504</v>
      </c>
      <c r="R72" s="27" t="str">
        <f>VLOOKUP($B72,Данные!$A$2:$W$1215,2,FALSE)</f>
        <v>192</v>
      </c>
      <c r="S72" s="28">
        <f>VLOOKUP($B72,Данные!$A$2:$W$1215,3,FALSE)</f>
        <v>26880</v>
      </c>
      <c r="T72" s="29">
        <f>S72/R72</f>
        <v>140</v>
      </c>
      <c r="U72" s="86" t="str">
        <f>VLOOKUP($B72,Данные!$A$2:$W$1215,17,FALSE)</f>
        <v>5000К</v>
      </c>
      <c r="V72" s="34">
        <f>VLOOKUP($B72,Данные!$A$2:$W$1215,7,FALSE)</f>
        <v>67</v>
      </c>
      <c r="W72" s="28" t="str">
        <f>VLOOKUP($B72,Данные!$A$2:$W$1215,18,FALSE)</f>
        <v>3 года</v>
      </c>
      <c r="X72" s="281"/>
      <c r="Y72" s="113">
        <f>VLOOKUP($B72,Данные!$A$2:$X$1215,24,FALSE)</f>
        <v>15340</v>
      </c>
    </row>
    <row r="73" spans="1:25" ht="91.5" customHeight="1" thickBot="1">
      <c r="A73" s="587"/>
      <c r="B73" s="278" t="s">
        <v>431</v>
      </c>
      <c r="C73" s="275">
        <f>VLOOKUP(B73,Данные!A:AB,28,FALSE)</f>
        <v>11065</v>
      </c>
      <c r="D73" s="534"/>
      <c r="E73" s="537"/>
      <c r="F73" s="282" t="str">
        <f>VLOOKUP($B73,Данные!$A$2:$W$1215,6,FALSE)</f>
        <v>К (концентрированная), 15°</v>
      </c>
      <c r="G73" s="282" t="str">
        <f>VLOOKUP($B73,Данные!$A$2:$W$1215,8,FALSE)</f>
        <v>Samsung LM281</v>
      </c>
      <c r="H73" s="282" t="str">
        <f>VLOOKUP($B73,Данные!$A$2:$W$1215,14,FALSE)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73" s="282" t="str">
        <f>VLOOKUP($B73,Данные!$A$2:$W$1215,4,FALSE)</f>
        <v>176-264В AС</v>
      </c>
      <c r="J73" s="282">
        <f>VLOOKUP($B73,Данные!$A$2:$W$1215,5,FALSE)</f>
        <v>0.95</v>
      </c>
      <c r="K73" s="282" t="str">
        <f>VLOOKUP($B73,Данные!$A$2:$W$1215,15,FALSE)</f>
        <v xml:space="preserve"> -60°...+50° С</v>
      </c>
      <c r="L73" s="282" t="str">
        <f>VLOOKUP($B73,Данные!$A$2:$W$1215,16,FALSE)</f>
        <v>100 000 ч</v>
      </c>
      <c r="M73" s="308" t="str">
        <f>VLOOKUP($B73,Данные!A:AB,10,FALSE)</f>
        <v>785x320x135</v>
      </c>
      <c r="N73" s="308" t="e">
        <f>VLOOKUP($B73,Данные!A:AB,11,FALSE)</f>
        <v>#N/A</v>
      </c>
      <c r="O73" s="308" t="e">
        <f>VLOOKUP($B73,Данные!A:AB,12,FALSE)</f>
        <v>#N/A</v>
      </c>
      <c r="P73" s="308" t="e">
        <f>VLOOKUP($B73,Данные!A:AB,13,FALSE)</f>
        <v>#N/A</v>
      </c>
      <c r="Q73" s="284">
        <f>VLOOKUP($B73,Данные!$A$2:$W$1215,9,FALSE)</f>
        <v>756</v>
      </c>
      <c r="R73" s="23" t="str">
        <f>VLOOKUP($B73,Данные!$A$2:$W$1215,2,FALSE)</f>
        <v>267</v>
      </c>
      <c r="S73" s="24">
        <f>VLOOKUP($B73,Данные!$A$2:$W$1215,3,FALSE)</f>
        <v>37380</v>
      </c>
      <c r="T73" s="25">
        <f>S73/R73</f>
        <v>140</v>
      </c>
      <c r="U73" s="87" t="str">
        <f>VLOOKUP($B73,Данные!$A$2:$W$1215,17,FALSE)</f>
        <v>5000К</v>
      </c>
      <c r="V73" s="36">
        <f>VLOOKUP($B73,Данные!$A$2:$W$1215,7,FALSE)</f>
        <v>67</v>
      </c>
      <c r="W73" s="24" t="str">
        <f>VLOOKUP($B73,Данные!$A$2:$W$1215,18,FALSE)</f>
        <v>3 года</v>
      </c>
      <c r="X73" s="282"/>
      <c r="Y73" s="114">
        <f>VLOOKUP($B73,Данные!$A$2:$X$1215,24,FALSE)</f>
        <v>23360</v>
      </c>
    </row>
    <row r="74" spans="1:25" ht="91.5" customHeight="1">
      <c r="A74" s="586"/>
      <c r="B74" s="277" t="s">
        <v>428</v>
      </c>
      <c r="C74" s="274">
        <f>VLOOKUP(B74,Данные!A:AB,28,FALSE)</f>
        <v>11062</v>
      </c>
      <c r="D74" s="533" t="s">
        <v>314</v>
      </c>
      <c r="E74" s="536" t="str">
        <f>CONCATENATE(CONCATENATE($F$4,": ",$F74,CHAR(10),$G$4,": ",$G74,CHAR(10),$H$4,": ",$H74,CHAR(10),$I$4,": ",$I74,CHAR(10),$J$4,": ",$J74,CHAR(10),$K$4,": ",$K74,CHAR(10),$L$4,": ",$L74,CHAR(10)),"*Цветовая темп.: 5000К")</f>
        <v>КСС: К (концентрированная), 15°
Светодиоды: Samsung LM281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</v>
      </c>
      <c r="F74" s="281" t="str">
        <f>VLOOKUP($B74,Данные!$A$2:$W$1215,6,FALSE)</f>
        <v>К (концентрированная), 15°</v>
      </c>
      <c r="G74" s="281" t="str">
        <f>VLOOKUP($B74,Данные!$A$2:$W$1215,8,FALSE)</f>
        <v>Samsung LM281</v>
      </c>
      <c r="H74" s="281" t="str">
        <f>VLOOKUP($B74,Данные!$A$2:$W$1215,14,FALSE)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74" s="281" t="str">
        <f>VLOOKUP($B74,Данные!$A$2:$W$1215,4,FALSE)</f>
        <v>176-264В AС</v>
      </c>
      <c r="J74" s="281">
        <f>VLOOKUP($B74,Данные!$A$2:$W$1215,5,FALSE)</f>
        <v>0.95</v>
      </c>
      <c r="K74" s="281" t="str">
        <f>VLOOKUP($B74,Данные!$A$2:$W$1215,15,FALSE)</f>
        <v xml:space="preserve"> -60°...+50° С</v>
      </c>
      <c r="L74" s="281" t="str">
        <f>VLOOKUP($B74,Данные!$A$2:$W$1215,16,FALSE)</f>
        <v>100 000 ч</v>
      </c>
      <c r="M74" s="307" t="str">
        <f>VLOOKUP($B74,Данные!A:AB,10,FALSE)</f>
        <v>275x320x120</v>
      </c>
      <c r="N74" s="307" t="e">
        <f>VLOOKUP($B74,Данные!A:AB,11,FALSE)</f>
        <v>#N/A</v>
      </c>
      <c r="O74" s="307" t="e">
        <f>VLOOKUP($B74,Данные!A:AB,12,FALSE)</f>
        <v>#N/A</v>
      </c>
      <c r="P74" s="307" t="e">
        <f>VLOOKUP($B74,Данные!A:AB,13,FALSE)</f>
        <v>#N/A</v>
      </c>
      <c r="Q74" s="283">
        <f>VLOOKUP($B74,Данные!$A$2:$W$1215,9,FALSE)</f>
        <v>252</v>
      </c>
      <c r="R74" s="27" t="str">
        <f>VLOOKUP($B74,Данные!$A$2:$W$1215,2,FALSE)</f>
        <v>96</v>
      </c>
      <c r="S74" s="28">
        <f>VLOOKUP($B74,Данные!$A$2:$W$1215,3,FALSE)</f>
        <v>13440</v>
      </c>
      <c r="T74" s="29">
        <f t="shared" ref="T74:T76" si="3">S74/R74</f>
        <v>140</v>
      </c>
      <c r="U74" s="86" t="str">
        <f>VLOOKUP($B74,Данные!$A$2:$W$1215,17,FALSE)</f>
        <v>5000К</v>
      </c>
      <c r="V74" s="34">
        <f>VLOOKUP($B74,Данные!$A$2:$W$1215,7,FALSE)</f>
        <v>67</v>
      </c>
      <c r="W74" s="28" t="str">
        <f>VLOOKUP($B74,Данные!$A$2:$W$1215,18,FALSE)</f>
        <v>3 года</v>
      </c>
      <c r="X74" s="281"/>
      <c r="Y74" s="113">
        <f>VLOOKUP($B74,Данные!$A$2:$X$1215,24,FALSE)</f>
        <v>10385</v>
      </c>
    </row>
    <row r="75" spans="1:25" ht="91.5" customHeight="1">
      <c r="A75" s="586"/>
      <c r="B75" s="277" t="s">
        <v>430</v>
      </c>
      <c r="C75" s="274">
        <f>VLOOKUP(B75,Данные!A:AB,28,FALSE)</f>
        <v>11064</v>
      </c>
      <c r="D75" s="533"/>
      <c r="E75" s="536"/>
      <c r="F75" s="281" t="str">
        <f>VLOOKUP($B75,Данные!$A$2:$W$1215,6,FALSE)</f>
        <v>К (концентрированная), 15°</v>
      </c>
      <c r="G75" s="281" t="str">
        <f>VLOOKUP($B75,Данные!$A$2:$W$1215,8,FALSE)</f>
        <v>Samsung LM281</v>
      </c>
      <c r="H75" s="281" t="str">
        <f>VLOOKUP($B75,Данные!$A$2:$W$1215,14,FALSE)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75" s="281" t="str">
        <f>VLOOKUP($B75,Данные!$A$2:$W$1215,4,FALSE)</f>
        <v>176-264В AС</v>
      </c>
      <c r="J75" s="281">
        <f>VLOOKUP($B75,Данные!$A$2:$W$1215,5,FALSE)</f>
        <v>0.95</v>
      </c>
      <c r="K75" s="281" t="str">
        <f>VLOOKUP($B75,Данные!$A$2:$W$1215,15,FALSE)</f>
        <v xml:space="preserve"> -60°...+50° С</v>
      </c>
      <c r="L75" s="281" t="str">
        <f>VLOOKUP($B75,Данные!$A$2:$W$1215,16,FALSE)</f>
        <v>100 000 ч</v>
      </c>
      <c r="M75" s="307" t="str">
        <f>VLOOKUP($B75,Данные!A:AB,10,FALSE)</f>
        <v>530x320x120</v>
      </c>
      <c r="N75" s="307" t="e">
        <f>VLOOKUP($B75,Данные!A:AB,11,FALSE)</f>
        <v>#N/A</v>
      </c>
      <c r="O75" s="307" t="e">
        <f>VLOOKUP($B75,Данные!A:AB,12,FALSE)</f>
        <v>#N/A</v>
      </c>
      <c r="P75" s="307" t="e">
        <f>VLOOKUP($B75,Данные!A:AB,13,FALSE)</f>
        <v>#N/A</v>
      </c>
      <c r="Q75" s="283">
        <f>VLOOKUP($B75,Данные!$A$2:$W$1215,9,FALSE)</f>
        <v>504</v>
      </c>
      <c r="R75" s="27" t="str">
        <f>VLOOKUP($B75,Данные!$A$2:$W$1215,2,FALSE)</f>
        <v>192</v>
      </c>
      <c r="S75" s="28">
        <f>VLOOKUP($B75,Данные!$A$2:$W$1215,3,FALSE)</f>
        <v>26880</v>
      </c>
      <c r="T75" s="29">
        <f t="shared" si="3"/>
        <v>140</v>
      </c>
      <c r="U75" s="86" t="str">
        <f>VLOOKUP($B75,Данные!$A$2:$W$1215,17,FALSE)</f>
        <v>5000К</v>
      </c>
      <c r="V75" s="34">
        <f>VLOOKUP($B75,Данные!$A$2:$W$1215,7,FALSE)</f>
        <v>67</v>
      </c>
      <c r="W75" s="28" t="str">
        <f>VLOOKUP($B75,Данные!$A$2:$W$1215,18,FALSE)</f>
        <v>3 года</v>
      </c>
      <c r="X75" s="281"/>
      <c r="Y75" s="113">
        <f>VLOOKUP($B75,Данные!$A$2:$X$1215,24,FALSE)</f>
        <v>15340</v>
      </c>
    </row>
    <row r="76" spans="1:25" ht="91.5" customHeight="1" thickBot="1">
      <c r="A76" s="587"/>
      <c r="B76" s="278" t="s">
        <v>432</v>
      </c>
      <c r="C76" s="275">
        <f>VLOOKUP(B76,Данные!A:AB,28,FALSE)</f>
        <v>11066</v>
      </c>
      <c r="D76" s="534"/>
      <c r="E76" s="537"/>
      <c r="F76" s="282" t="str">
        <f>VLOOKUP($B76,Данные!$A$2:$W$1215,6,FALSE)</f>
        <v>К (концентрированная), 15°</v>
      </c>
      <c r="G76" s="282" t="str">
        <f>VLOOKUP($B76,Данные!$A$2:$W$1215,8,FALSE)</f>
        <v>Samsung LM281</v>
      </c>
      <c r="H76" s="282" t="str">
        <f>VLOOKUP($B76,Данные!$A$2:$W$1215,14,FALSE)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76" s="282" t="str">
        <f>VLOOKUP($B76,Данные!$A$2:$W$1215,4,FALSE)</f>
        <v>176-264В AС</v>
      </c>
      <c r="J76" s="282">
        <f>VLOOKUP($B76,Данные!$A$2:$W$1215,5,FALSE)</f>
        <v>0.95</v>
      </c>
      <c r="K76" s="282" t="str">
        <f>VLOOKUP($B76,Данные!$A$2:$W$1215,15,FALSE)</f>
        <v xml:space="preserve"> -60°...+50° С</v>
      </c>
      <c r="L76" s="282" t="str">
        <f>VLOOKUP($B76,Данные!$A$2:$W$1215,16,FALSE)</f>
        <v>100 000 ч</v>
      </c>
      <c r="M76" s="308" t="str">
        <f>VLOOKUP($B76,Данные!A:AB,10,FALSE)</f>
        <v>785x320x120</v>
      </c>
      <c r="N76" s="308" t="e">
        <f>VLOOKUP($B76,Данные!A:AB,11,FALSE)</f>
        <v>#N/A</v>
      </c>
      <c r="O76" s="308" t="e">
        <f>VLOOKUP($B76,Данные!A:AB,12,FALSE)</f>
        <v>#N/A</v>
      </c>
      <c r="P76" s="308" t="e">
        <f>VLOOKUP($B76,Данные!A:AB,13,FALSE)</f>
        <v>#N/A</v>
      </c>
      <c r="Q76" s="284">
        <f>VLOOKUP($B76,Данные!$A$2:$W$1215,9,FALSE)</f>
        <v>756</v>
      </c>
      <c r="R76" s="23" t="str">
        <f>VLOOKUP($B76,Данные!$A$2:$W$1215,2,FALSE)</f>
        <v>267</v>
      </c>
      <c r="S76" s="24">
        <f>VLOOKUP($B76,Данные!$A$2:$W$1215,3,FALSE)</f>
        <v>37380</v>
      </c>
      <c r="T76" s="25">
        <f t="shared" si="3"/>
        <v>140</v>
      </c>
      <c r="U76" s="87" t="str">
        <f>VLOOKUP($B76,Данные!$A$2:$W$1215,17,FALSE)</f>
        <v>5000К</v>
      </c>
      <c r="V76" s="36">
        <f>VLOOKUP($B76,Данные!$A$2:$W$1215,7,FALSE)</f>
        <v>67</v>
      </c>
      <c r="W76" s="24" t="str">
        <f>VLOOKUP($B76,Данные!$A$2:$W$1215,18,FALSE)</f>
        <v>3 года</v>
      </c>
      <c r="X76" s="282"/>
      <c r="Y76" s="114">
        <f>VLOOKUP($B76,Данные!$A$2:$X$1215,24,FALSE)</f>
        <v>23360</v>
      </c>
    </row>
    <row r="77" spans="1:25" ht="67.5" customHeight="1">
      <c r="A77" s="585"/>
      <c r="B77" s="276" t="s">
        <v>646</v>
      </c>
      <c r="C77" s="273">
        <f>VLOOKUP(B77,Данные!A:AB,28,FALSE)</f>
        <v>11115</v>
      </c>
      <c r="D77" s="532" t="s">
        <v>314</v>
      </c>
      <c r="E77" s="535" t="s">
        <v>774</v>
      </c>
      <c r="F77" s="463" t="str">
        <f>VLOOKUP($B77,Данные!$A$2:$W$1215,6,FALSE)</f>
        <v>К (концентрированная), 27°</v>
      </c>
      <c r="G77" s="463" t="str">
        <f>VLOOKUP($B77,Данные!$A$2:$W$1215,8,FALSE)</f>
        <v>Samsung LH351</v>
      </c>
      <c r="H77" s="463" t="str">
        <f>VLOOKUP($B77,Данные!$A$2:$W$1215,14,FALSE)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77" s="463" t="str">
        <f>VLOOKUP($B77,Данные!$A$2:$W$1215,4,FALSE)</f>
        <v>176-264В AС</v>
      </c>
      <c r="J77" s="463">
        <f>VLOOKUP($B77,Данные!$A$2:$W$1215,5,FALSE)</f>
        <v>0.95</v>
      </c>
      <c r="K77" s="463" t="str">
        <f>VLOOKUP($B77,Данные!$A$2:$W$1215,15,FALSE)</f>
        <v xml:space="preserve"> -60°...+50° С</v>
      </c>
      <c r="L77" s="463" t="str">
        <f>VLOOKUP($B77,Данные!$A$2:$W$1215,16,FALSE)</f>
        <v>100 000 ч</v>
      </c>
      <c r="M77" s="22" t="str">
        <f>VLOOKUP($B77,Данные!A:AB,10,FALSE)</f>
        <v>225х320х135</v>
      </c>
      <c r="N77" s="22" t="e">
        <f>VLOOKUP($B77,Данные!A:AB,11,FALSE)</f>
        <v>#N/A</v>
      </c>
      <c r="O77" s="22" t="e">
        <f>VLOOKUP($B77,Данные!A:AB,12,FALSE)</f>
        <v>#N/A</v>
      </c>
      <c r="P77" s="22" t="e">
        <f>VLOOKUP($B77,Данные!A:AB,13,FALSE)</f>
        <v>#N/A</v>
      </c>
      <c r="Q77" s="22">
        <f>VLOOKUP($B77,Данные!$A$2:$W$1215,9,FALSE)</f>
        <v>36</v>
      </c>
      <c r="R77" s="19" t="str">
        <f>VLOOKUP($B77,Данные!$A$2:$W$1215,2,FALSE)</f>
        <v>81</v>
      </c>
      <c r="S77" s="20">
        <f>VLOOKUP($B77,Данные!$A$2:$W$1215,3,FALSE)</f>
        <v>11340</v>
      </c>
      <c r="T77" s="21">
        <f t="shared" ref="T77:T100" si="4">S77/R77</f>
        <v>140</v>
      </c>
      <c r="U77" s="85" t="str">
        <f>VLOOKUP($B77,Данные!$A$2:$W$1215,17,FALSE)</f>
        <v>5000К</v>
      </c>
      <c r="V77" s="35">
        <f>VLOOKUP($B77,Данные!$A$2:$W$1215,7,FALSE)</f>
        <v>67</v>
      </c>
      <c r="W77" s="20" t="str">
        <f>VLOOKUP($B77,Данные!$A$2:$W$1215,18,FALSE)</f>
        <v>3 года</v>
      </c>
      <c r="X77" s="463"/>
      <c r="Y77" s="113">
        <f>VLOOKUP($B77,Данные!$A$2:$X$1215,24,FALSE)</f>
        <v>8820</v>
      </c>
    </row>
    <row r="78" spans="1:25" ht="67.5" customHeight="1">
      <c r="A78" s="586"/>
      <c r="B78" s="277" t="s">
        <v>382</v>
      </c>
      <c r="C78" s="274">
        <f>VLOOKUP(B78,Данные!A:AB,28,FALSE)</f>
        <v>11069</v>
      </c>
      <c r="D78" s="533"/>
      <c r="E78" s="536"/>
      <c r="F78" s="464" t="str">
        <f>VLOOKUP($B78,Данные!$A$2:$W$1215,6,FALSE)</f>
        <v>К (концентрированная), 30°</v>
      </c>
      <c r="G78" s="464" t="str">
        <f>VLOOKUP($B78,Данные!$A$2:$W$1215,8,FALSE)</f>
        <v>Samsung LM281</v>
      </c>
      <c r="H78" s="464" t="str">
        <f>VLOOKUP($B78,Данные!$A$2:$W$1215,14,FALSE)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78" s="464" t="str">
        <f>VLOOKUP($B78,Данные!$A$2:$W$1215,4,FALSE)</f>
        <v>176-264В AС</v>
      </c>
      <c r="J78" s="464">
        <f>VLOOKUP($B78,Данные!$A$2:$W$1215,5,FALSE)</f>
        <v>0.95</v>
      </c>
      <c r="K78" s="464" t="str">
        <f>VLOOKUP($B78,Данные!$A$2:$W$1215,15,FALSE)</f>
        <v xml:space="preserve"> -60°...+50° С</v>
      </c>
      <c r="L78" s="464" t="str">
        <f>VLOOKUP($B78,Данные!$A$2:$W$1215,16,FALSE)</f>
        <v>100 000 ч</v>
      </c>
      <c r="M78" s="466" t="str">
        <f>VLOOKUP($B78,Данные!A:AB,10,FALSE)</f>
        <v>275x320x135</v>
      </c>
      <c r="N78" s="466" t="e">
        <f>VLOOKUP($B78,Данные!A:AB,11,FALSE)</f>
        <v>#N/A</v>
      </c>
      <c r="O78" s="466" t="e">
        <f>VLOOKUP($B78,Данные!A:AB,12,FALSE)</f>
        <v>#N/A</v>
      </c>
      <c r="P78" s="466" t="e">
        <f>VLOOKUP($B78,Данные!A:AB,13,FALSE)</f>
        <v>#N/A</v>
      </c>
      <c r="Q78" s="466">
        <f>VLOOKUP($B78,Данные!$A$2:$W$1215,9,FALSE)</f>
        <v>252</v>
      </c>
      <c r="R78" s="27" t="str">
        <f>VLOOKUP($B78,Данные!$A$2:$W$1215,2,FALSE)</f>
        <v>96</v>
      </c>
      <c r="S78" s="28">
        <f>VLOOKUP($B78,Данные!$A$2:$W$1215,3,FALSE)</f>
        <v>13440</v>
      </c>
      <c r="T78" s="29">
        <f t="shared" si="4"/>
        <v>140</v>
      </c>
      <c r="U78" s="86" t="str">
        <f>VLOOKUP($B78,Данные!$A$2:$W$1215,17,FALSE)</f>
        <v>5000К</v>
      </c>
      <c r="V78" s="34">
        <f>VLOOKUP($B78,Данные!$A$2:$W$1215,7,FALSE)</f>
        <v>67</v>
      </c>
      <c r="W78" s="28" t="str">
        <f>VLOOKUP($B78,Данные!$A$2:$W$1215,18,FALSE)</f>
        <v>3 года</v>
      </c>
      <c r="X78" s="464"/>
      <c r="Y78" s="113">
        <f>VLOOKUP($B78,Данные!$A$2:$X$1215,24,FALSE)</f>
        <v>10385</v>
      </c>
    </row>
    <row r="79" spans="1:25" ht="67.5" customHeight="1">
      <c r="A79" s="586"/>
      <c r="B79" s="277" t="s">
        <v>647</v>
      </c>
      <c r="C79" s="274">
        <f>VLOOKUP(B79,Данные!A:AB,28,FALSE)</f>
        <v>11117</v>
      </c>
      <c r="D79" s="533"/>
      <c r="E79" s="536"/>
      <c r="F79" s="464" t="str">
        <f>VLOOKUP($B79,Данные!$A$2:$W$1215,6,FALSE)</f>
        <v>К (концентрированная), 27°</v>
      </c>
      <c r="G79" s="464" t="str">
        <f>VLOOKUP($B79,Данные!$A$2:$W$1215,8,FALSE)</f>
        <v>Samsung LH351</v>
      </c>
      <c r="H79" s="464" t="str">
        <f>VLOOKUP($B79,Данные!$A$2:$W$1215,14,FALSE)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79" s="464" t="str">
        <f>VLOOKUP($B79,Данные!$A$2:$W$1215,4,FALSE)</f>
        <v>176-264В AС</v>
      </c>
      <c r="J79" s="464">
        <f>VLOOKUP($B79,Данные!$A$2:$W$1215,5,FALSE)</f>
        <v>0.95</v>
      </c>
      <c r="K79" s="464" t="str">
        <f>VLOOKUP($B79,Данные!$A$2:$W$1215,15,FALSE)</f>
        <v xml:space="preserve"> -60°...+50° С</v>
      </c>
      <c r="L79" s="464" t="str">
        <f>VLOOKUP($B79,Данные!$A$2:$W$1215,16,FALSE)</f>
        <v>100 000 ч</v>
      </c>
      <c r="M79" s="466" t="str">
        <f>VLOOKUP($B79,Данные!A:AB,10,FALSE)</f>
        <v>375x320x135</v>
      </c>
      <c r="N79" s="466" t="e">
        <f>VLOOKUP($B79,Данные!A:AB,11,FALSE)</f>
        <v>#N/A</v>
      </c>
      <c r="O79" s="466" t="e">
        <f>VLOOKUP($B79,Данные!A:AB,12,FALSE)</f>
        <v>#N/A</v>
      </c>
      <c r="P79" s="466" t="e">
        <f>VLOOKUP($B79,Данные!A:AB,13,FALSE)</f>
        <v>#N/A</v>
      </c>
      <c r="Q79" s="466">
        <f>VLOOKUP($B79,Данные!$A$2:$W$1215,9,FALSE)</f>
        <v>72</v>
      </c>
      <c r="R79" s="27" t="str">
        <f>VLOOKUP($B79,Данные!$A$2:$W$1215,2,FALSE)</f>
        <v>159</v>
      </c>
      <c r="S79" s="28">
        <f>VLOOKUP($B79,Данные!$A$2:$W$1215,3,FALSE)</f>
        <v>22260</v>
      </c>
      <c r="T79" s="29">
        <f t="shared" si="4"/>
        <v>140</v>
      </c>
      <c r="U79" s="86" t="str">
        <f>VLOOKUP($B79,Данные!$A$2:$W$1215,17,FALSE)</f>
        <v>5000К</v>
      </c>
      <c r="V79" s="34">
        <f>VLOOKUP($B79,Данные!$A$2:$W$1215,7,FALSE)</f>
        <v>67</v>
      </c>
      <c r="W79" s="28" t="str">
        <f>VLOOKUP($B79,Данные!$A$2:$W$1215,18,FALSE)</f>
        <v>3 года</v>
      </c>
      <c r="X79" s="464"/>
      <c r="Y79" s="113">
        <f>VLOOKUP($B79,Данные!$A$2:$X$1215,24,FALSE)</f>
        <v>12745</v>
      </c>
    </row>
    <row r="80" spans="1:25" ht="67.5" customHeight="1">
      <c r="A80" s="586"/>
      <c r="B80" s="277" t="s">
        <v>411</v>
      </c>
      <c r="C80" s="274">
        <f>VLOOKUP(B80,Данные!A:AB,28,FALSE)</f>
        <v>11073</v>
      </c>
      <c r="D80" s="533"/>
      <c r="E80" s="536"/>
      <c r="F80" s="464" t="str">
        <f>VLOOKUP($B80,Данные!$A$2:$W$1215,6,FALSE)</f>
        <v>К (концентрированная), 30°</v>
      </c>
      <c r="G80" s="464" t="str">
        <f>VLOOKUP($B80,Данные!$A$2:$W$1215,8,FALSE)</f>
        <v>Samsung LM281</v>
      </c>
      <c r="H80" s="464" t="str">
        <f>VLOOKUP($B80,Данные!$A$2:$W$1215,14,FALSE)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80" s="464" t="str">
        <f>VLOOKUP($B80,Данные!$A$2:$W$1215,4,FALSE)</f>
        <v>176-264В AС</v>
      </c>
      <c r="J80" s="464">
        <f>VLOOKUP($B80,Данные!$A$2:$W$1215,5,FALSE)</f>
        <v>0.95</v>
      </c>
      <c r="K80" s="464" t="str">
        <f>VLOOKUP($B80,Данные!$A$2:$W$1215,15,FALSE)</f>
        <v xml:space="preserve"> -60°...+50° С</v>
      </c>
      <c r="L80" s="464" t="str">
        <f>VLOOKUP($B80,Данные!$A$2:$W$1215,16,FALSE)</f>
        <v>100 000 ч</v>
      </c>
      <c r="M80" s="466" t="str">
        <f>VLOOKUP($B80,Данные!A:AB,10,FALSE)</f>
        <v>530x320x135</v>
      </c>
      <c r="N80" s="466" t="e">
        <f>VLOOKUP($B80,Данные!A:AB,11,FALSE)</f>
        <v>#N/A</v>
      </c>
      <c r="O80" s="466" t="e">
        <f>VLOOKUP($B80,Данные!A:AB,12,FALSE)</f>
        <v>#N/A</v>
      </c>
      <c r="P80" s="466" t="e">
        <f>VLOOKUP($B80,Данные!A:AB,13,FALSE)</f>
        <v>#N/A</v>
      </c>
      <c r="Q80" s="466">
        <f>VLOOKUP($B80,Данные!$A$2:$W$1215,9,FALSE)</f>
        <v>504</v>
      </c>
      <c r="R80" s="27" t="str">
        <f>VLOOKUP($B80,Данные!$A$2:$W$1215,2,FALSE)</f>
        <v>192</v>
      </c>
      <c r="S80" s="28">
        <f>VLOOKUP($B80,Данные!$A$2:$W$1215,3,FALSE)</f>
        <v>26880</v>
      </c>
      <c r="T80" s="29">
        <f t="shared" si="4"/>
        <v>140</v>
      </c>
      <c r="U80" s="86" t="str">
        <f>VLOOKUP($B80,Данные!$A$2:$W$1215,17,FALSE)</f>
        <v>5000К</v>
      </c>
      <c r="V80" s="34">
        <f>VLOOKUP($B80,Данные!$A$2:$W$1215,7,FALSE)</f>
        <v>67</v>
      </c>
      <c r="W80" s="28" t="str">
        <f>VLOOKUP($B80,Данные!$A$2:$W$1215,18,FALSE)</f>
        <v>3 года</v>
      </c>
      <c r="X80" s="464"/>
      <c r="Y80" s="113">
        <f>VLOOKUP($B80,Данные!$A$2:$X$1215,24,FALSE)</f>
        <v>15340</v>
      </c>
    </row>
    <row r="81" spans="1:25" ht="67.5" customHeight="1">
      <c r="A81" s="586"/>
      <c r="B81" s="277" t="s">
        <v>648</v>
      </c>
      <c r="C81" s="274">
        <f>VLOOKUP(B81,Данные!A:AB,28,FALSE)</f>
        <v>11119</v>
      </c>
      <c r="D81" s="533"/>
      <c r="E81" s="536"/>
      <c r="F81" s="464" t="str">
        <f>VLOOKUP($B81,Данные!$A$2:$W$1215,6,FALSE)</f>
        <v>К (концентрированная), 27°</v>
      </c>
      <c r="G81" s="464" t="str">
        <f>VLOOKUP($B81,Данные!$A$2:$W$1215,8,FALSE)</f>
        <v>Samsung LH351</v>
      </c>
      <c r="H81" s="464" t="str">
        <f>VLOOKUP($B81,Данные!$A$2:$W$1215,14,FALSE)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81" s="464" t="str">
        <f>VLOOKUP($B81,Данные!$A$2:$W$1215,4,FALSE)</f>
        <v>176-264В AС</v>
      </c>
      <c r="J81" s="464">
        <f>VLOOKUP($B81,Данные!$A$2:$W$1215,5,FALSE)</f>
        <v>0.95</v>
      </c>
      <c r="K81" s="464" t="str">
        <f>VLOOKUP($B81,Данные!$A$2:$W$1215,15,FALSE)</f>
        <v xml:space="preserve"> -60°...+50° С</v>
      </c>
      <c r="L81" s="464" t="str">
        <f>VLOOKUP($B81,Данные!$A$2:$W$1215,16,FALSE)</f>
        <v>100 000 ч</v>
      </c>
      <c r="M81" s="466" t="str">
        <f>VLOOKUP($B81,Данные!A:AB,10,FALSE)</f>
        <v>550х320х135</v>
      </c>
      <c r="N81" s="466" t="e">
        <f>VLOOKUP($B81,Данные!A:AB,11,FALSE)</f>
        <v>#N/A</v>
      </c>
      <c r="O81" s="466" t="e">
        <f>VLOOKUP($B81,Данные!A:AB,12,FALSE)</f>
        <v>#N/A</v>
      </c>
      <c r="P81" s="466" t="e">
        <f>VLOOKUP($B81,Данные!A:AB,13,FALSE)</f>
        <v>#N/A</v>
      </c>
      <c r="Q81" s="466">
        <f>VLOOKUP($B81,Данные!$A$2:$W$1215,9,FALSE)</f>
        <v>108</v>
      </c>
      <c r="R81" s="27" t="str">
        <f>VLOOKUP($B81,Данные!$A$2:$W$1215,2,FALSE)</f>
        <v>237</v>
      </c>
      <c r="S81" s="28">
        <f>VLOOKUP($B81,Данные!$A$2:$W$1215,3,FALSE)</f>
        <v>33180</v>
      </c>
      <c r="T81" s="29">
        <f t="shared" si="4"/>
        <v>140</v>
      </c>
      <c r="U81" s="86" t="str">
        <f>VLOOKUP($B81,Данные!$A$2:$W$1215,17,FALSE)</f>
        <v>5000К</v>
      </c>
      <c r="V81" s="34">
        <f>VLOOKUP($B81,Данные!$A$2:$W$1215,7,FALSE)</f>
        <v>67</v>
      </c>
      <c r="W81" s="28" t="str">
        <f>VLOOKUP($B81,Данные!$A$2:$W$1215,18,FALSE)</f>
        <v>3 года</v>
      </c>
      <c r="X81" s="464"/>
      <c r="Y81" s="113">
        <f>VLOOKUP($B81,Данные!$A$2:$X$1215,24,FALSE)</f>
        <v>17700</v>
      </c>
    </row>
    <row r="82" spans="1:25" ht="67.5" customHeight="1" thickBot="1">
      <c r="A82" s="587"/>
      <c r="B82" s="278" t="s">
        <v>383</v>
      </c>
      <c r="C82" s="275">
        <f>VLOOKUP(B82,Данные!A:AB,28,FALSE)</f>
        <v>11077</v>
      </c>
      <c r="D82" s="534"/>
      <c r="E82" s="537"/>
      <c r="F82" s="465" t="str">
        <f>VLOOKUP($B82,Данные!$A$2:$W$1215,6,FALSE)</f>
        <v>К (концентрированная), 30°</v>
      </c>
      <c r="G82" s="465" t="str">
        <f>VLOOKUP($B82,Данные!$A$2:$W$1215,8,FALSE)</f>
        <v>Samsung LM281</v>
      </c>
      <c r="H82" s="465" t="str">
        <f>VLOOKUP($B82,Данные!$A$2:$W$1215,14,FALSE)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82" s="465" t="str">
        <f>VLOOKUP($B82,Данные!$A$2:$W$1215,4,FALSE)</f>
        <v>176-264В AС</v>
      </c>
      <c r="J82" s="465">
        <f>VLOOKUP($B82,Данные!$A$2:$W$1215,5,FALSE)</f>
        <v>0.95</v>
      </c>
      <c r="K82" s="465" t="str">
        <f>VLOOKUP($B82,Данные!$A$2:$W$1215,15,FALSE)</f>
        <v xml:space="preserve"> -60°...+50° С</v>
      </c>
      <c r="L82" s="465" t="str">
        <f>VLOOKUP($B82,Данные!$A$2:$W$1215,16,FALSE)</f>
        <v>100 000 ч</v>
      </c>
      <c r="M82" s="467" t="str">
        <f>VLOOKUP($B82,Данные!A:AB,10,FALSE)</f>
        <v>785x320x135</v>
      </c>
      <c r="N82" s="467" t="e">
        <f>VLOOKUP($B82,Данные!A:AB,11,FALSE)</f>
        <v>#N/A</v>
      </c>
      <c r="O82" s="467" t="e">
        <f>VLOOKUP($B82,Данные!A:AB,12,FALSE)</f>
        <v>#N/A</v>
      </c>
      <c r="P82" s="467" t="e">
        <f>VLOOKUP($B82,Данные!A:AB,13,FALSE)</f>
        <v>#N/A</v>
      </c>
      <c r="Q82" s="467">
        <f>VLOOKUP($B82,Данные!$A$2:$W$1215,9,FALSE)</f>
        <v>756</v>
      </c>
      <c r="R82" s="23" t="str">
        <f>VLOOKUP($B82,Данные!$A$2:$W$1215,2,FALSE)</f>
        <v>267</v>
      </c>
      <c r="S82" s="24">
        <f>VLOOKUP($B82,Данные!$A$2:$W$1215,3,FALSE)</f>
        <v>37380</v>
      </c>
      <c r="T82" s="25">
        <f t="shared" si="4"/>
        <v>140</v>
      </c>
      <c r="U82" s="87" t="str">
        <f>VLOOKUP($B82,Данные!$A$2:$W$1215,17,FALSE)</f>
        <v>5000К</v>
      </c>
      <c r="V82" s="36">
        <f>VLOOKUP($B82,Данные!$A$2:$W$1215,7,FALSE)</f>
        <v>67</v>
      </c>
      <c r="W82" s="24" t="str">
        <f>VLOOKUP($B82,Данные!$A$2:$W$1215,18,FALSE)</f>
        <v>3 года</v>
      </c>
      <c r="X82" s="465"/>
      <c r="Y82" s="114">
        <f>VLOOKUP($B82,Данные!$A$2:$X$1215,24,FALSE)</f>
        <v>23360</v>
      </c>
    </row>
    <row r="83" spans="1:25" ht="67.5" customHeight="1">
      <c r="A83" s="585"/>
      <c r="B83" s="11" t="s">
        <v>649</v>
      </c>
      <c r="C83" s="274">
        <f>VLOOKUP(B83,Данные!A:AB,28,FALSE)</f>
        <v>11116</v>
      </c>
      <c r="D83" s="532" t="s">
        <v>314</v>
      </c>
      <c r="E83" s="535" t="s">
        <v>774</v>
      </c>
      <c r="F83" s="463" t="str">
        <f>VLOOKUP($B83,Данные!$A$2:$W$1215,6,FALSE)</f>
        <v>К (концентрированная), 27°</v>
      </c>
      <c r="G83" s="463" t="str">
        <f>VLOOKUP($B83,Данные!$A$2:$W$1215,8,FALSE)</f>
        <v>Samsung LH351</v>
      </c>
      <c r="H83" s="463" t="str">
        <f>VLOOKUP($B83,Данные!$A$2:$W$1215,14,FALSE)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83" s="463" t="str">
        <f>VLOOKUP($B83,Данные!$A$2:$W$1215,4,FALSE)</f>
        <v>176-264В AС</v>
      </c>
      <c r="J83" s="463">
        <f>VLOOKUP($B83,Данные!$A$2:$W$1215,5,FALSE)</f>
        <v>0.95</v>
      </c>
      <c r="K83" s="463" t="str">
        <f>VLOOKUP($B83,Данные!$A$2:$W$1215,15,FALSE)</f>
        <v xml:space="preserve"> -60°...+50° С</v>
      </c>
      <c r="L83" s="463" t="str">
        <f>VLOOKUP($B83,Данные!$A$2:$W$1215,16,FALSE)</f>
        <v>100 000 ч</v>
      </c>
      <c r="M83" s="22" t="str">
        <f>VLOOKUP($B83,Данные!A:AB,10,FALSE)</f>
        <v>225х320х120</v>
      </c>
      <c r="N83" s="22" t="e">
        <f>VLOOKUP($B83,Данные!A:AB,11,FALSE)</f>
        <v>#N/A</v>
      </c>
      <c r="O83" s="22" t="e">
        <f>VLOOKUP($B83,Данные!A:AB,12,FALSE)</f>
        <v>#N/A</v>
      </c>
      <c r="P83" s="22" t="e">
        <f>VLOOKUP($B83,Данные!A:AB,13,FALSE)</f>
        <v>#N/A</v>
      </c>
      <c r="Q83" s="22">
        <f>VLOOKUP($B83,Данные!$A$2:$W$1215,9,FALSE)</f>
        <v>36</v>
      </c>
      <c r="R83" s="19" t="str">
        <f>VLOOKUP($B83,Данные!$A$2:$W$1215,2,FALSE)</f>
        <v>81</v>
      </c>
      <c r="S83" s="20">
        <f>VLOOKUP($B83,Данные!$A$2:$W$1215,3,FALSE)</f>
        <v>11340</v>
      </c>
      <c r="T83" s="21">
        <f t="shared" si="4"/>
        <v>140</v>
      </c>
      <c r="U83" s="85" t="str">
        <f>VLOOKUP($B83,Данные!$A$2:$W$1215,17,FALSE)</f>
        <v>5000К</v>
      </c>
      <c r="V83" s="35">
        <f>VLOOKUP($B83,Данные!$A$2:$W$1215,7,FALSE)</f>
        <v>67</v>
      </c>
      <c r="W83" s="20" t="str">
        <f>VLOOKUP($B83,Данные!$A$2:$W$1215,18,FALSE)</f>
        <v>3 года</v>
      </c>
      <c r="X83" s="463"/>
      <c r="Y83" s="113">
        <f>VLOOKUP($B83,Данные!$A$2:$X$1215,24,FALSE)</f>
        <v>8820</v>
      </c>
    </row>
    <row r="84" spans="1:25" ht="67.5" customHeight="1">
      <c r="A84" s="586"/>
      <c r="B84" s="12" t="s">
        <v>380</v>
      </c>
      <c r="C84" s="274">
        <f>VLOOKUP(B84,Данные!A:AB,28,FALSE)</f>
        <v>11070</v>
      </c>
      <c r="D84" s="533"/>
      <c r="E84" s="536"/>
      <c r="F84" s="464" t="str">
        <f>VLOOKUP($B84,Данные!$A$2:$W$1215,6,FALSE)</f>
        <v>К (концентрированная), 30°</v>
      </c>
      <c r="G84" s="464" t="str">
        <f>VLOOKUP($B84,Данные!$A$2:$W$1215,8,FALSE)</f>
        <v>Samsung LM281</v>
      </c>
      <c r="H84" s="464" t="str">
        <f>VLOOKUP($B84,Данные!$A$2:$W$1215,14,FALSE)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84" s="464" t="str">
        <f>VLOOKUP($B84,Данные!$A$2:$W$1215,4,FALSE)</f>
        <v>176-264В AС</v>
      </c>
      <c r="J84" s="464">
        <f>VLOOKUP($B84,Данные!$A$2:$W$1215,5,FALSE)</f>
        <v>0.95</v>
      </c>
      <c r="K84" s="464" t="str">
        <f>VLOOKUP($B84,Данные!$A$2:$W$1215,15,FALSE)</f>
        <v xml:space="preserve"> -60°...+50° С</v>
      </c>
      <c r="L84" s="464" t="str">
        <f>VLOOKUP($B84,Данные!$A$2:$W$1215,16,FALSE)</f>
        <v>100 000 ч</v>
      </c>
      <c r="M84" s="466" t="str">
        <f>VLOOKUP($B84,Данные!A:AB,10,FALSE)</f>
        <v>275x320x120</v>
      </c>
      <c r="N84" s="466" t="e">
        <f>VLOOKUP($B84,Данные!A:AB,11,FALSE)</f>
        <v>#N/A</v>
      </c>
      <c r="O84" s="466" t="e">
        <f>VLOOKUP($B84,Данные!A:AB,12,FALSE)</f>
        <v>#N/A</v>
      </c>
      <c r="P84" s="466" t="e">
        <f>VLOOKUP($B84,Данные!A:AB,13,FALSE)</f>
        <v>#N/A</v>
      </c>
      <c r="Q84" s="466">
        <f>VLOOKUP($B84,Данные!$A$2:$W$1215,9,FALSE)</f>
        <v>252</v>
      </c>
      <c r="R84" s="27" t="str">
        <f>VLOOKUP($B84,Данные!$A$2:$W$1215,2,FALSE)</f>
        <v>96</v>
      </c>
      <c r="S84" s="28">
        <f>VLOOKUP($B84,Данные!$A$2:$W$1215,3,FALSE)</f>
        <v>13440</v>
      </c>
      <c r="T84" s="29">
        <f t="shared" si="4"/>
        <v>140</v>
      </c>
      <c r="U84" s="86" t="str">
        <f>VLOOKUP($B84,Данные!$A$2:$W$1215,17,FALSE)</f>
        <v>5000К</v>
      </c>
      <c r="V84" s="34">
        <f>VLOOKUP($B84,Данные!$A$2:$W$1215,7,FALSE)</f>
        <v>67</v>
      </c>
      <c r="W84" s="28" t="str">
        <f>VLOOKUP($B84,Данные!$A$2:$W$1215,18,FALSE)</f>
        <v>3 года</v>
      </c>
      <c r="X84" s="464"/>
      <c r="Y84" s="113">
        <f>VLOOKUP($B84,Данные!$A$2:$X$1215,24,FALSE)</f>
        <v>10385</v>
      </c>
    </row>
    <row r="85" spans="1:25" ht="67.5" customHeight="1">
      <c r="A85" s="586"/>
      <c r="B85" s="12" t="s">
        <v>650</v>
      </c>
      <c r="C85" s="274">
        <f>VLOOKUP(B85,Данные!A:AB,28,FALSE)</f>
        <v>11118</v>
      </c>
      <c r="D85" s="533"/>
      <c r="E85" s="536"/>
      <c r="F85" s="464" t="str">
        <f>VLOOKUP($B85,Данные!$A$2:$W$1215,6,FALSE)</f>
        <v>К (концентрированная), 27°</v>
      </c>
      <c r="G85" s="464" t="str">
        <f>VLOOKUP($B85,Данные!$A$2:$W$1215,8,FALSE)</f>
        <v>Samsung LH351</v>
      </c>
      <c r="H85" s="464" t="str">
        <f>VLOOKUP($B85,Данные!$A$2:$W$1215,14,FALSE)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85" s="464" t="str">
        <f>VLOOKUP($B85,Данные!$A$2:$W$1215,4,FALSE)</f>
        <v>176-264В AС</v>
      </c>
      <c r="J85" s="464">
        <f>VLOOKUP($B85,Данные!$A$2:$W$1215,5,FALSE)</f>
        <v>0.95</v>
      </c>
      <c r="K85" s="464" t="str">
        <f>VLOOKUP($B85,Данные!$A$2:$W$1215,15,FALSE)</f>
        <v xml:space="preserve"> -60°...+50° С</v>
      </c>
      <c r="L85" s="464" t="str">
        <f>VLOOKUP($B85,Данные!$A$2:$W$1215,16,FALSE)</f>
        <v>100 000 ч</v>
      </c>
      <c r="M85" s="466" t="str">
        <f>VLOOKUP($B85,Данные!A:AB,10,FALSE)</f>
        <v>375x320x120</v>
      </c>
      <c r="N85" s="466" t="e">
        <f>VLOOKUP($B85,Данные!A:AB,11,FALSE)</f>
        <v>#N/A</v>
      </c>
      <c r="O85" s="466" t="e">
        <f>VLOOKUP($B85,Данные!A:AB,12,FALSE)</f>
        <v>#N/A</v>
      </c>
      <c r="P85" s="466" t="e">
        <f>VLOOKUP($B85,Данные!A:AB,13,FALSE)</f>
        <v>#N/A</v>
      </c>
      <c r="Q85" s="466">
        <f>VLOOKUP($B85,Данные!$A$2:$W$1215,9,FALSE)</f>
        <v>72</v>
      </c>
      <c r="R85" s="27" t="str">
        <f>VLOOKUP($B85,Данные!$A$2:$W$1215,2,FALSE)</f>
        <v>159</v>
      </c>
      <c r="S85" s="28">
        <f>VLOOKUP($B85,Данные!$A$2:$W$1215,3,FALSE)</f>
        <v>22260</v>
      </c>
      <c r="T85" s="29">
        <f t="shared" si="4"/>
        <v>140</v>
      </c>
      <c r="U85" s="86" t="str">
        <f>VLOOKUP($B85,Данные!$A$2:$W$1215,17,FALSE)</f>
        <v>5000К</v>
      </c>
      <c r="V85" s="34">
        <f>VLOOKUP($B85,Данные!$A$2:$W$1215,7,FALSE)</f>
        <v>67</v>
      </c>
      <c r="W85" s="28" t="str">
        <f>VLOOKUP($B85,Данные!$A$2:$W$1215,18,FALSE)</f>
        <v>3 года</v>
      </c>
      <c r="X85" s="464"/>
      <c r="Y85" s="113">
        <f>VLOOKUP($B85,Данные!$A$2:$X$1215,24,FALSE)</f>
        <v>12745</v>
      </c>
    </row>
    <row r="86" spans="1:25" ht="67.5" customHeight="1">
      <c r="A86" s="586"/>
      <c r="B86" s="12" t="s">
        <v>412</v>
      </c>
      <c r="C86" s="274">
        <f>VLOOKUP(B86,Данные!A:AB,28,FALSE)</f>
        <v>11074</v>
      </c>
      <c r="D86" s="533"/>
      <c r="E86" s="536"/>
      <c r="F86" s="464" t="str">
        <f>VLOOKUP($B86,Данные!$A$2:$W$1215,6,FALSE)</f>
        <v>К (концентрированная), 30°</v>
      </c>
      <c r="G86" s="464" t="str">
        <f>VLOOKUP($B86,Данные!$A$2:$W$1215,8,FALSE)</f>
        <v>Samsung LM281</v>
      </c>
      <c r="H86" s="464" t="str">
        <f>VLOOKUP($B86,Данные!$A$2:$W$1215,14,FALSE)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86" s="464" t="str">
        <f>VLOOKUP($B86,Данные!$A$2:$W$1215,4,FALSE)</f>
        <v>176-264В AС</v>
      </c>
      <c r="J86" s="464">
        <f>VLOOKUP($B86,Данные!$A$2:$W$1215,5,FALSE)</f>
        <v>0.95</v>
      </c>
      <c r="K86" s="464" t="str">
        <f>VLOOKUP($B86,Данные!$A$2:$W$1215,15,FALSE)</f>
        <v xml:space="preserve"> -60°...+50° С</v>
      </c>
      <c r="L86" s="464" t="str">
        <f>VLOOKUP($B86,Данные!$A$2:$W$1215,16,FALSE)</f>
        <v>100 000 ч</v>
      </c>
      <c r="M86" s="466" t="str">
        <f>VLOOKUP($B86,Данные!A:AB,10,FALSE)</f>
        <v>530x320x120</v>
      </c>
      <c r="N86" s="466" t="e">
        <f>VLOOKUP($B86,Данные!A:AB,11,FALSE)</f>
        <v>#N/A</v>
      </c>
      <c r="O86" s="466" t="e">
        <f>VLOOKUP($B86,Данные!A:AB,12,FALSE)</f>
        <v>#N/A</v>
      </c>
      <c r="P86" s="466" t="e">
        <f>VLOOKUP($B86,Данные!A:AB,13,FALSE)</f>
        <v>#N/A</v>
      </c>
      <c r="Q86" s="466">
        <f>VLOOKUP($B86,Данные!$A$2:$W$1215,9,FALSE)</f>
        <v>504</v>
      </c>
      <c r="R86" s="27" t="str">
        <f>VLOOKUP($B86,Данные!$A$2:$W$1215,2,FALSE)</f>
        <v>192</v>
      </c>
      <c r="S86" s="28">
        <f>VLOOKUP($B86,Данные!$A$2:$W$1215,3,FALSE)</f>
        <v>26880</v>
      </c>
      <c r="T86" s="29">
        <f t="shared" si="4"/>
        <v>140</v>
      </c>
      <c r="U86" s="86" t="str">
        <f>VLOOKUP($B86,Данные!$A$2:$W$1215,17,FALSE)</f>
        <v>5000К</v>
      </c>
      <c r="V86" s="34">
        <f>VLOOKUP($B86,Данные!$A$2:$W$1215,7,FALSE)</f>
        <v>67</v>
      </c>
      <c r="W86" s="28" t="str">
        <f>VLOOKUP($B86,Данные!$A$2:$W$1215,18,FALSE)</f>
        <v>3 года</v>
      </c>
      <c r="X86" s="464"/>
      <c r="Y86" s="113">
        <f>VLOOKUP($B86,Данные!$A$2:$X$1215,24,FALSE)</f>
        <v>15340</v>
      </c>
    </row>
    <row r="87" spans="1:25" ht="67.5" customHeight="1">
      <c r="A87" s="586"/>
      <c r="B87" s="12" t="s">
        <v>651</v>
      </c>
      <c r="C87" s="274">
        <f>VLOOKUP(B87,Данные!A:AB,28,FALSE)</f>
        <v>11120</v>
      </c>
      <c r="D87" s="533"/>
      <c r="E87" s="536"/>
      <c r="F87" s="464" t="str">
        <f>VLOOKUP($B87,Данные!$A$2:$W$1215,6,FALSE)</f>
        <v>К (концентрированная), 27°</v>
      </c>
      <c r="G87" s="464" t="str">
        <f>VLOOKUP($B87,Данные!$A$2:$W$1215,8,FALSE)</f>
        <v>Samsung LH351</v>
      </c>
      <c r="H87" s="464" t="str">
        <f>VLOOKUP($B87,Данные!$A$2:$W$1215,14,FALSE)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87" s="464" t="str">
        <f>VLOOKUP($B87,Данные!$A$2:$W$1215,4,FALSE)</f>
        <v>176-264В AС</v>
      </c>
      <c r="J87" s="464">
        <f>VLOOKUP($B87,Данные!$A$2:$W$1215,5,FALSE)</f>
        <v>0.95</v>
      </c>
      <c r="K87" s="464" t="str">
        <f>VLOOKUP($B87,Данные!$A$2:$W$1215,15,FALSE)</f>
        <v xml:space="preserve"> -60°...+50° С</v>
      </c>
      <c r="L87" s="464" t="str">
        <f>VLOOKUP($B87,Данные!$A$2:$W$1215,16,FALSE)</f>
        <v>100 000 ч</v>
      </c>
      <c r="M87" s="466" t="str">
        <f>VLOOKUP($B87,Данные!A:AB,10,FALSE)</f>
        <v>550х320х120</v>
      </c>
      <c r="N87" s="466" t="e">
        <f>VLOOKUP($B87,Данные!A:AB,11,FALSE)</f>
        <v>#N/A</v>
      </c>
      <c r="O87" s="466" t="e">
        <f>VLOOKUP($B87,Данные!A:AB,12,FALSE)</f>
        <v>#N/A</v>
      </c>
      <c r="P87" s="466" t="e">
        <f>VLOOKUP($B87,Данные!A:AB,13,FALSE)</f>
        <v>#N/A</v>
      </c>
      <c r="Q87" s="466">
        <f>VLOOKUP($B87,Данные!$A$2:$W$1215,9,FALSE)</f>
        <v>108</v>
      </c>
      <c r="R87" s="27" t="str">
        <f>VLOOKUP($B87,Данные!$A$2:$W$1215,2,FALSE)</f>
        <v>237</v>
      </c>
      <c r="S87" s="28">
        <f>VLOOKUP($B87,Данные!$A$2:$W$1215,3,FALSE)</f>
        <v>33180</v>
      </c>
      <c r="T87" s="29">
        <f t="shared" si="4"/>
        <v>140</v>
      </c>
      <c r="U87" s="86" t="str">
        <f>VLOOKUP($B87,Данные!$A$2:$W$1215,17,FALSE)</f>
        <v>5000К</v>
      </c>
      <c r="V87" s="34">
        <f>VLOOKUP($B87,Данные!$A$2:$W$1215,7,FALSE)</f>
        <v>67</v>
      </c>
      <c r="W87" s="28" t="str">
        <f>VLOOKUP($B87,Данные!$A$2:$W$1215,18,FALSE)</f>
        <v>3 года</v>
      </c>
      <c r="X87" s="464"/>
      <c r="Y87" s="113">
        <f>VLOOKUP($B87,Данные!$A$2:$X$1215,24,FALSE)</f>
        <v>17700</v>
      </c>
    </row>
    <row r="88" spans="1:25" ht="67.5" customHeight="1" thickBot="1">
      <c r="A88" s="587"/>
      <c r="B88" s="13" t="s">
        <v>381</v>
      </c>
      <c r="C88" s="275">
        <f>VLOOKUP(B88,Данные!A:AB,28,FALSE)</f>
        <v>11078</v>
      </c>
      <c r="D88" s="534"/>
      <c r="E88" s="537"/>
      <c r="F88" s="465" t="str">
        <f>VLOOKUP($B88,Данные!$A$2:$W$1215,6,FALSE)</f>
        <v>К (концентрированная), 30°</v>
      </c>
      <c r="G88" s="465" t="str">
        <f>VLOOKUP($B88,Данные!$A$2:$W$1215,8,FALSE)</f>
        <v>Samsung LM281</v>
      </c>
      <c r="H88" s="465" t="str">
        <f>VLOOKUP($B88,Данные!$A$2:$W$1215,14,FALSE)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88" s="465" t="str">
        <f>VLOOKUP($B88,Данные!$A$2:$W$1215,4,FALSE)</f>
        <v>176-264В AС</v>
      </c>
      <c r="J88" s="465">
        <f>VLOOKUP($B88,Данные!$A$2:$W$1215,5,FALSE)</f>
        <v>0.95</v>
      </c>
      <c r="K88" s="465" t="str">
        <f>VLOOKUP($B88,Данные!$A$2:$W$1215,15,FALSE)</f>
        <v xml:space="preserve"> -60°...+50° С</v>
      </c>
      <c r="L88" s="465" t="str">
        <f>VLOOKUP($B88,Данные!$A$2:$W$1215,16,FALSE)</f>
        <v>100 000 ч</v>
      </c>
      <c r="M88" s="467" t="str">
        <f>VLOOKUP($B88,Данные!A:AB,10,FALSE)</f>
        <v>785x320x120</v>
      </c>
      <c r="N88" s="467" t="e">
        <f>VLOOKUP($B88,Данные!A:AB,11,FALSE)</f>
        <v>#N/A</v>
      </c>
      <c r="O88" s="467" t="e">
        <f>VLOOKUP($B88,Данные!A:AB,12,FALSE)</f>
        <v>#N/A</v>
      </c>
      <c r="P88" s="467" t="e">
        <f>VLOOKUP($B88,Данные!A:AB,13,FALSE)</f>
        <v>#N/A</v>
      </c>
      <c r="Q88" s="467">
        <f>VLOOKUP($B88,Данные!$A$2:$W$1215,9,FALSE)</f>
        <v>756</v>
      </c>
      <c r="R88" s="23" t="str">
        <f>VLOOKUP($B88,Данные!$A$2:$W$1215,2,FALSE)</f>
        <v>267</v>
      </c>
      <c r="S88" s="24">
        <f>VLOOKUP($B88,Данные!$A$2:$W$1215,3,FALSE)</f>
        <v>37380</v>
      </c>
      <c r="T88" s="25">
        <f t="shared" si="4"/>
        <v>140</v>
      </c>
      <c r="U88" s="87" t="str">
        <f>VLOOKUP($B88,Данные!$A$2:$W$1215,17,FALSE)</f>
        <v>5000К</v>
      </c>
      <c r="V88" s="36">
        <f>VLOOKUP($B88,Данные!$A$2:$W$1215,7,FALSE)</f>
        <v>67</v>
      </c>
      <c r="W88" s="24" t="str">
        <f>VLOOKUP($B88,Данные!$A$2:$W$1215,18,FALSE)</f>
        <v>3 года</v>
      </c>
      <c r="X88" s="465"/>
      <c r="Y88" s="114">
        <f>VLOOKUP($B88,Данные!$A$2:$X$1215,24,FALSE)</f>
        <v>23360</v>
      </c>
    </row>
    <row r="89" spans="1:25" ht="67.5" customHeight="1">
      <c r="A89" s="585"/>
      <c r="B89" s="11" t="s">
        <v>652</v>
      </c>
      <c r="C89" s="274">
        <f>VLOOKUP(B89,Данные!A:AB,28,FALSE)</f>
        <v>11121</v>
      </c>
      <c r="D89" s="532" t="s">
        <v>314</v>
      </c>
      <c r="E89" s="535" t="s">
        <v>775</v>
      </c>
      <c r="F89" s="463" t="str">
        <f>VLOOKUP($B89,Данные!$A$2:$W$1215,6,FALSE)</f>
        <v>Г (глубокая), 58°</v>
      </c>
      <c r="G89" s="463" t="str">
        <f>VLOOKUP($B89,Данные!$A$2:$W$1215,8,FALSE)</f>
        <v>Samsung LH351</v>
      </c>
      <c r="H89" s="463" t="str">
        <f>VLOOKUP($B89,Данные!$A$2:$W$1215,14,FALSE)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89" s="463" t="str">
        <f>VLOOKUP($B89,Данные!$A$2:$W$1215,4,FALSE)</f>
        <v>176-264В AС</v>
      </c>
      <c r="J89" s="463">
        <f>VLOOKUP($B89,Данные!$A$2:$W$1215,5,FALSE)</f>
        <v>0.95</v>
      </c>
      <c r="K89" s="463" t="str">
        <f>VLOOKUP($B89,Данные!$A$2:$W$1215,15,FALSE)</f>
        <v xml:space="preserve"> -60°...+50° С</v>
      </c>
      <c r="L89" s="463" t="str">
        <f>VLOOKUP($B89,Данные!$A$2:$W$1215,16,FALSE)</f>
        <v>100 000 ч</v>
      </c>
      <c r="M89" s="22" t="str">
        <f>VLOOKUP($B89,Данные!A:AB,10,FALSE)</f>
        <v>225х320х135</v>
      </c>
      <c r="N89" s="22" t="e">
        <f>VLOOKUP($B89,Данные!A:AB,11,FALSE)</f>
        <v>#N/A</v>
      </c>
      <c r="O89" s="22" t="e">
        <f>VLOOKUP($B89,Данные!A:AB,12,FALSE)</f>
        <v>#N/A</v>
      </c>
      <c r="P89" s="22" t="e">
        <f>VLOOKUP($B89,Данные!A:AB,13,FALSE)</f>
        <v>#N/A</v>
      </c>
      <c r="Q89" s="22">
        <f>VLOOKUP($B89,Данные!$A$2:$W$1215,9,FALSE)</f>
        <v>36</v>
      </c>
      <c r="R89" s="19" t="str">
        <f>VLOOKUP($B89,Данные!$A$2:$W$1215,2,FALSE)</f>
        <v>81</v>
      </c>
      <c r="S89" s="20">
        <f>VLOOKUP($B89,Данные!$A$2:$W$1215,3,FALSE)</f>
        <v>11340</v>
      </c>
      <c r="T89" s="21">
        <f t="shared" si="4"/>
        <v>140</v>
      </c>
      <c r="U89" s="85" t="str">
        <f>VLOOKUP($B89,Данные!$A$2:$W$1215,17,FALSE)</f>
        <v>5000К</v>
      </c>
      <c r="V89" s="35">
        <f>VLOOKUP($B89,Данные!$A$2:$W$1215,7,FALSE)</f>
        <v>67</v>
      </c>
      <c r="W89" s="20" t="str">
        <f>VLOOKUP($B89,Данные!$A$2:$W$1215,18,FALSE)</f>
        <v>3 года</v>
      </c>
      <c r="X89" s="463"/>
      <c r="Y89" s="113">
        <f>VLOOKUP($B89,Данные!$A$2:$X$1215,24,FALSE)</f>
        <v>7315</v>
      </c>
    </row>
    <row r="90" spans="1:25" ht="67.5" customHeight="1">
      <c r="A90" s="586"/>
      <c r="B90" s="12" t="s">
        <v>385</v>
      </c>
      <c r="C90" s="274">
        <f>VLOOKUP(B90,Данные!A:AB,28,FALSE)</f>
        <v>11081</v>
      </c>
      <c r="D90" s="533"/>
      <c r="E90" s="536"/>
      <c r="F90" s="464" t="str">
        <f>VLOOKUP($B90,Данные!$A$2:$W$1215,6,FALSE)</f>
        <v>Г (глубокая), 60°</v>
      </c>
      <c r="G90" s="464" t="str">
        <f>VLOOKUP($B90,Данные!$A$2:$W$1215,8,FALSE)</f>
        <v>Samsung LM281</v>
      </c>
      <c r="H90" s="464" t="str">
        <f>VLOOKUP($B90,Данные!$A$2:$W$1215,14,FALSE)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90" s="464" t="str">
        <f>VLOOKUP($B90,Данные!$A$2:$W$1215,4,FALSE)</f>
        <v>176-264В AС</v>
      </c>
      <c r="J90" s="464">
        <f>VLOOKUP($B90,Данные!$A$2:$W$1215,5,FALSE)</f>
        <v>0.95</v>
      </c>
      <c r="K90" s="464" t="str">
        <f>VLOOKUP($B90,Данные!$A$2:$W$1215,15,FALSE)</f>
        <v xml:space="preserve"> -60°...+50° С</v>
      </c>
      <c r="L90" s="464" t="str">
        <f>VLOOKUP($B90,Данные!$A$2:$W$1215,16,FALSE)</f>
        <v>100 000 ч</v>
      </c>
      <c r="M90" s="466" t="str">
        <f>VLOOKUP($B90,Данные!A:AB,10,FALSE)</f>
        <v>275x320x135</v>
      </c>
      <c r="N90" s="466" t="e">
        <f>VLOOKUP($B90,Данные!A:AB,11,FALSE)</f>
        <v>#N/A</v>
      </c>
      <c r="O90" s="466" t="e">
        <f>VLOOKUP($B90,Данные!A:AB,12,FALSE)</f>
        <v>#N/A</v>
      </c>
      <c r="P90" s="466" t="e">
        <f>VLOOKUP($B90,Данные!A:AB,13,FALSE)</f>
        <v>#N/A</v>
      </c>
      <c r="Q90" s="466">
        <f>VLOOKUP($B90,Данные!$A$2:$W$1215,9,FALSE)</f>
        <v>252</v>
      </c>
      <c r="R90" s="27" t="str">
        <f>VLOOKUP($B90,Данные!$A$2:$W$1215,2,FALSE)</f>
        <v>96</v>
      </c>
      <c r="S90" s="28">
        <f>VLOOKUP($B90,Данные!$A$2:$W$1215,3,FALSE)</f>
        <v>13440</v>
      </c>
      <c r="T90" s="29">
        <f t="shared" si="4"/>
        <v>140</v>
      </c>
      <c r="U90" s="86" t="str">
        <f>VLOOKUP($B90,Данные!$A$2:$W$1215,17,FALSE)</f>
        <v>5000К</v>
      </c>
      <c r="V90" s="34">
        <f>VLOOKUP($B90,Данные!$A$2:$W$1215,7,FALSE)</f>
        <v>67</v>
      </c>
      <c r="W90" s="28" t="str">
        <f>VLOOKUP($B90,Данные!$A$2:$W$1215,18,FALSE)</f>
        <v>3 года</v>
      </c>
      <c r="X90" s="464"/>
      <c r="Y90" s="113">
        <f>VLOOKUP($B90,Данные!$A$2:$X$1215,24,FALSE)</f>
        <v>10385</v>
      </c>
    </row>
    <row r="91" spans="1:25" ht="67.5" customHeight="1">
      <c r="A91" s="586"/>
      <c r="B91" s="12" t="s">
        <v>653</v>
      </c>
      <c r="C91" s="274">
        <f>VLOOKUP(B91,Данные!A:AB,28,FALSE)</f>
        <v>11123</v>
      </c>
      <c r="D91" s="533"/>
      <c r="E91" s="536"/>
      <c r="F91" s="464" t="str">
        <f>VLOOKUP($B91,Данные!$A$2:$W$1215,6,FALSE)</f>
        <v>Г (глубокая), 58°</v>
      </c>
      <c r="G91" s="464" t="str">
        <f>VLOOKUP($B91,Данные!$A$2:$W$1215,8,FALSE)</f>
        <v>Samsung LH351</v>
      </c>
      <c r="H91" s="464" t="str">
        <f>VLOOKUP($B91,Данные!$A$2:$W$1215,14,FALSE)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91" s="464" t="str">
        <f>VLOOKUP($B91,Данные!$A$2:$W$1215,4,FALSE)</f>
        <v>176-264В AС</v>
      </c>
      <c r="J91" s="464">
        <f>VLOOKUP($B91,Данные!$A$2:$W$1215,5,FALSE)</f>
        <v>0.95</v>
      </c>
      <c r="K91" s="464" t="str">
        <f>VLOOKUP($B91,Данные!$A$2:$W$1215,15,FALSE)</f>
        <v xml:space="preserve"> -60°...+50° С</v>
      </c>
      <c r="L91" s="464" t="str">
        <f>VLOOKUP($B91,Данные!$A$2:$W$1215,16,FALSE)</f>
        <v>100 000 ч</v>
      </c>
      <c r="M91" s="466" t="str">
        <f>VLOOKUP($B91,Данные!A:AB,10,FALSE)</f>
        <v>375x320x135</v>
      </c>
      <c r="N91" s="466" t="e">
        <f>VLOOKUP($B91,Данные!A:AB,11,FALSE)</f>
        <v>#N/A</v>
      </c>
      <c r="O91" s="466" t="e">
        <f>VLOOKUP($B91,Данные!A:AB,12,FALSE)</f>
        <v>#N/A</v>
      </c>
      <c r="P91" s="466" t="e">
        <f>VLOOKUP($B91,Данные!A:AB,13,FALSE)</f>
        <v>#N/A</v>
      </c>
      <c r="Q91" s="466">
        <f>VLOOKUP($B91,Данные!$A$2:$W$1215,9,FALSE)</f>
        <v>72</v>
      </c>
      <c r="R91" s="27" t="str">
        <f>VLOOKUP($B91,Данные!$A$2:$W$1215,2,FALSE)</f>
        <v>159</v>
      </c>
      <c r="S91" s="28">
        <f>VLOOKUP($B91,Данные!$A$2:$W$1215,3,FALSE)</f>
        <v>22260</v>
      </c>
      <c r="T91" s="29">
        <f t="shared" si="4"/>
        <v>140</v>
      </c>
      <c r="U91" s="86" t="str">
        <f>VLOOKUP($B91,Данные!$A$2:$W$1215,17,FALSE)</f>
        <v>5000К</v>
      </c>
      <c r="V91" s="34">
        <f>VLOOKUP($B91,Данные!$A$2:$W$1215,7,FALSE)</f>
        <v>67</v>
      </c>
      <c r="W91" s="28" t="str">
        <f>VLOOKUP($B91,Данные!$A$2:$W$1215,18,FALSE)</f>
        <v>3 года</v>
      </c>
      <c r="X91" s="464"/>
      <c r="Y91" s="113">
        <f>VLOOKUP($B91,Данные!$A$2:$X$1215,24,FALSE)</f>
        <v>12745</v>
      </c>
    </row>
    <row r="92" spans="1:25" ht="67.5" customHeight="1">
      <c r="A92" s="586"/>
      <c r="B92" s="12" t="s">
        <v>413</v>
      </c>
      <c r="C92" s="274">
        <f>VLOOKUP(B92,Данные!A:AB,28,FALSE)</f>
        <v>11085</v>
      </c>
      <c r="D92" s="533"/>
      <c r="E92" s="536"/>
      <c r="F92" s="464" t="str">
        <f>VLOOKUP($B92,Данные!$A$2:$W$1215,6,FALSE)</f>
        <v>Г (глубокая), 60°</v>
      </c>
      <c r="G92" s="464" t="str">
        <f>VLOOKUP($B92,Данные!$A$2:$W$1215,8,FALSE)</f>
        <v>Samsung LM281</v>
      </c>
      <c r="H92" s="464" t="str">
        <f>VLOOKUP($B92,Данные!$A$2:$W$1215,14,FALSE)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92" s="464" t="str">
        <f>VLOOKUP($B92,Данные!$A$2:$W$1215,4,FALSE)</f>
        <v>176-264В AС</v>
      </c>
      <c r="J92" s="464">
        <f>VLOOKUP($B92,Данные!$A$2:$W$1215,5,FALSE)</f>
        <v>0.95</v>
      </c>
      <c r="K92" s="464" t="str">
        <f>VLOOKUP($B92,Данные!$A$2:$W$1215,15,FALSE)</f>
        <v xml:space="preserve"> -60°...+50° С</v>
      </c>
      <c r="L92" s="464" t="str">
        <f>VLOOKUP($B92,Данные!$A$2:$W$1215,16,FALSE)</f>
        <v>100 000 ч</v>
      </c>
      <c r="M92" s="466" t="str">
        <f>VLOOKUP($B92,Данные!A:AB,10,FALSE)</f>
        <v>530x320x135</v>
      </c>
      <c r="N92" s="466" t="e">
        <f>VLOOKUP($B92,Данные!A:AB,11,FALSE)</f>
        <v>#N/A</v>
      </c>
      <c r="O92" s="466" t="e">
        <f>VLOOKUP($B92,Данные!A:AB,12,FALSE)</f>
        <v>#N/A</v>
      </c>
      <c r="P92" s="466" t="e">
        <f>VLOOKUP($B92,Данные!A:AB,13,FALSE)</f>
        <v>#N/A</v>
      </c>
      <c r="Q92" s="466">
        <f>VLOOKUP($B92,Данные!$A$2:$W$1215,9,FALSE)</f>
        <v>504</v>
      </c>
      <c r="R92" s="27" t="str">
        <f>VLOOKUP($B92,Данные!$A$2:$W$1215,2,FALSE)</f>
        <v>192</v>
      </c>
      <c r="S92" s="28">
        <f>VLOOKUP($B92,Данные!$A$2:$W$1215,3,FALSE)</f>
        <v>26880</v>
      </c>
      <c r="T92" s="29">
        <f t="shared" si="4"/>
        <v>140</v>
      </c>
      <c r="U92" s="86" t="str">
        <f>VLOOKUP($B92,Данные!$A$2:$W$1215,17,FALSE)</f>
        <v>5000К</v>
      </c>
      <c r="V92" s="34">
        <f>VLOOKUP($B92,Данные!$A$2:$W$1215,7,FALSE)</f>
        <v>67</v>
      </c>
      <c r="W92" s="28" t="str">
        <f>VLOOKUP($B92,Данные!$A$2:$W$1215,18,FALSE)</f>
        <v>3 года</v>
      </c>
      <c r="X92" s="464"/>
      <c r="Y92" s="113">
        <f>VLOOKUP($B92,Данные!$A$2:$X$1215,24,FALSE)</f>
        <v>15340</v>
      </c>
    </row>
    <row r="93" spans="1:25" ht="67.5" customHeight="1">
      <c r="A93" s="586"/>
      <c r="B93" s="12" t="s">
        <v>654</v>
      </c>
      <c r="C93" s="274">
        <f>VLOOKUP(B93,Данные!A:AB,28,FALSE)</f>
        <v>11125</v>
      </c>
      <c r="D93" s="533"/>
      <c r="E93" s="536"/>
      <c r="F93" s="464" t="str">
        <f>VLOOKUP($B93,Данные!$A$2:$W$1215,6,FALSE)</f>
        <v>Г (глубокая), 58°</v>
      </c>
      <c r="G93" s="464" t="str">
        <f>VLOOKUP($B93,Данные!$A$2:$W$1215,8,FALSE)</f>
        <v>Samsung LH351</v>
      </c>
      <c r="H93" s="464" t="str">
        <f>VLOOKUP($B93,Данные!$A$2:$W$1215,14,FALSE)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93" s="464" t="str">
        <f>VLOOKUP($B93,Данные!$A$2:$W$1215,4,FALSE)</f>
        <v>176-264В AС</v>
      </c>
      <c r="J93" s="464">
        <f>VLOOKUP($B93,Данные!$A$2:$W$1215,5,FALSE)</f>
        <v>0.95</v>
      </c>
      <c r="K93" s="464" t="str">
        <f>VLOOKUP($B93,Данные!$A$2:$W$1215,15,FALSE)</f>
        <v xml:space="preserve"> -60°...+50° С</v>
      </c>
      <c r="L93" s="464" t="str">
        <f>VLOOKUP($B93,Данные!$A$2:$W$1215,16,FALSE)</f>
        <v>100 000 ч</v>
      </c>
      <c r="M93" s="466" t="str">
        <f>VLOOKUP($B93,Данные!A:AB,10,FALSE)</f>
        <v>550х320х135</v>
      </c>
      <c r="N93" s="466" t="e">
        <f>VLOOKUP($B93,Данные!A:AB,11,FALSE)</f>
        <v>#N/A</v>
      </c>
      <c r="O93" s="466" t="e">
        <f>VLOOKUP($B93,Данные!A:AB,12,FALSE)</f>
        <v>#N/A</v>
      </c>
      <c r="P93" s="466" t="e">
        <f>VLOOKUP($B93,Данные!A:AB,13,FALSE)</f>
        <v>#N/A</v>
      </c>
      <c r="Q93" s="466">
        <f>VLOOKUP($B93,Данные!$A$2:$W$1215,9,FALSE)</f>
        <v>108</v>
      </c>
      <c r="R93" s="27" t="str">
        <f>VLOOKUP($B93,Данные!$A$2:$W$1215,2,FALSE)</f>
        <v>237</v>
      </c>
      <c r="S93" s="28">
        <f>VLOOKUP($B93,Данные!$A$2:$W$1215,3,FALSE)</f>
        <v>33180</v>
      </c>
      <c r="T93" s="29">
        <f t="shared" si="4"/>
        <v>140</v>
      </c>
      <c r="U93" s="86" t="str">
        <f>VLOOKUP($B93,Данные!$A$2:$W$1215,17,FALSE)</f>
        <v>5000К</v>
      </c>
      <c r="V93" s="34">
        <f>VLOOKUP($B93,Данные!$A$2:$W$1215,7,FALSE)</f>
        <v>67</v>
      </c>
      <c r="W93" s="28" t="str">
        <f>VLOOKUP($B93,Данные!$A$2:$W$1215,18,FALSE)</f>
        <v>3 года</v>
      </c>
      <c r="X93" s="464"/>
      <c r="Y93" s="113">
        <f>VLOOKUP($B93,Данные!$A$2:$X$1215,24,FALSE)</f>
        <v>17700</v>
      </c>
    </row>
    <row r="94" spans="1:25" ht="67.5" customHeight="1" thickBot="1">
      <c r="A94" s="587"/>
      <c r="B94" s="13" t="s">
        <v>386</v>
      </c>
      <c r="C94" s="275">
        <f>VLOOKUP(B94,Данные!A:AB,28,FALSE)</f>
        <v>11089</v>
      </c>
      <c r="D94" s="534"/>
      <c r="E94" s="537"/>
      <c r="F94" s="465" t="str">
        <f>VLOOKUP($B94,Данные!$A$2:$W$1215,6,FALSE)</f>
        <v>Г (глубокая), 60°</v>
      </c>
      <c r="G94" s="465" t="str">
        <f>VLOOKUP($B94,Данные!$A$2:$W$1215,8,FALSE)</f>
        <v>Samsung LM281</v>
      </c>
      <c r="H94" s="465" t="str">
        <f>VLOOKUP($B94,Данные!$A$2:$W$1215,14,FALSE)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94" s="465" t="str">
        <f>VLOOKUP($B94,Данные!$A$2:$W$1215,4,FALSE)</f>
        <v>176-264В AС</v>
      </c>
      <c r="J94" s="465">
        <f>VLOOKUP($B94,Данные!$A$2:$W$1215,5,FALSE)</f>
        <v>0.95</v>
      </c>
      <c r="K94" s="465" t="str">
        <f>VLOOKUP($B94,Данные!$A$2:$W$1215,15,FALSE)</f>
        <v xml:space="preserve"> -60°...+50° С</v>
      </c>
      <c r="L94" s="465" t="str">
        <f>VLOOKUP($B94,Данные!$A$2:$W$1215,16,FALSE)</f>
        <v>100 000 ч</v>
      </c>
      <c r="M94" s="467" t="str">
        <f>VLOOKUP($B94,Данные!A:AB,10,FALSE)</f>
        <v>785x320x135</v>
      </c>
      <c r="N94" s="467" t="e">
        <f>VLOOKUP($B94,Данные!A:AB,11,FALSE)</f>
        <v>#N/A</v>
      </c>
      <c r="O94" s="467" t="e">
        <f>VLOOKUP($B94,Данные!A:AB,12,FALSE)</f>
        <v>#N/A</v>
      </c>
      <c r="P94" s="467" t="e">
        <f>VLOOKUP($B94,Данные!A:AB,13,FALSE)</f>
        <v>#N/A</v>
      </c>
      <c r="Q94" s="467">
        <f>VLOOKUP($B94,Данные!$A$2:$W$1215,9,FALSE)</f>
        <v>756</v>
      </c>
      <c r="R94" s="23" t="str">
        <f>VLOOKUP($B94,Данные!$A$2:$W$1215,2,FALSE)</f>
        <v>267</v>
      </c>
      <c r="S94" s="24">
        <f>VLOOKUP($B94,Данные!$A$2:$W$1215,3,FALSE)</f>
        <v>37380</v>
      </c>
      <c r="T94" s="25">
        <f t="shared" si="4"/>
        <v>140</v>
      </c>
      <c r="U94" s="87" t="str">
        <f>VLOOKUP($B94,Данные!$A$2:$W$1215,17,FALSE)</f>
        <v>5000К</v>
      </c>
      <c r="V94" s="36">
        <f>VLOOKUP($B94,Данные!$A$2:$W$1215,7,FALSE)</f>
        <v>67</v>
      </c>
      <c r="W94" s="24" t="str">
        <f>VLOOKUP($B94,Данные!$A$2:$W$1215,18,FALSE)</f>
        <v>3 года</v>
      </c>
      <c r="X94" s="465"/>
      <c r="Y94" s="114">
        <f>VLOOKUP($B94,Данные!$A$2:$X$1215,24,FALSE)</f>
        <v>23360</v>
      </c>
    </row>
    <row r="95" spans="1:25" ht="67.5" customHeight="1">
      <c r="A95" s="585"/>
      <c r="B95" s="11" t="s">
        <v>655</v>
      </c>
      <c r="C95" s="274">
        <f>VLOOKUP(B95,Данные!A:AB,28,FALSE)</f>
        <v>11122</v>
      </c>
      <c r="D95" s="532" t="s">
        <v>314</v>
      </c>
      <c r="E95" s="535" t="s">
        <v>775</v>
      </c>
      <c r="F95" s="463" t="str">
        <f>VLOOKUP($B95,Данные!$A$2:$W$1215,6,FALSE)</f>
        <v>Г (глубокая), 58°</v>
      </c>
      <c r="G95" s="463" t="str">
        <f>VLOOKUP($B95,Данные!$A$2:$W$1215,8,FALSE)</f>
        <v>Samsung LH351</v>
      </c>
      <c r="H95" s="463" t="str">
        <f>VLOOKUP($B95,Данные!$A$2:$W$1215,14,FALSE)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95" s="463" t="str">
        <f>VLOOKUP($B95,Данные!$A$2:$W$1215,4,FALSE)</f>
        <v>176-264В AС</v>
      </c>
      <c r="J95" s="463">
        <f>VLOOKUP($B95,Данные!$A$2:$W$1215,5,FALSE)</f>
        <v>0.95</v>
      </c>
      <c r="K95" s="463" t="str">
        <f>VLOOKUP($B95,Данные!$A$2:$W$1215,15,FALSE)</f>
        <v xml:space="preserve"> -60°...+50° С</v>
      </c>
      <c r="L95" s="463" t="str">
        <f>VLOOKUP($B95,Данные!$A$2:$W$1215,16,FALSE)</f>
        <v>100 000 ч</v>
      </c>
      <c r="M95" s="22" t="str">
        <f>VLOOKUP($B95,Данные!A:AB,10,FALSE)</f>
        <v>225х320х120</v>
      </c>
      <c r="N95" s="22" t="e">
        <f>VLOOKUP($B95,Данные!A:AB,11,FALSE)</f>
        <v>#N/A</v>
      </c>
      <c r="O95" s="22" t="e">
        <f>VLOOKUP($B95,Данные!A:AB,12,FALSE)</f>
        <v>#N/A</v>
      </c>
      <c r="P95" s="22" t="e">
        <f>VLOOKUP($B95,Данные!A:AB,13,FALSE)</f>
        <v>#N/A</v>
      </c>
      <c r="Q95" s="22">
        <f>VLOOKUP($B95,Данные!$A$2:$W$1215,9,FALSE)</f>
        <v>36</v>
      </c>
      <c r="R95" s="19" t="str">
        <f>VLOOKUP($B95,Данные!$A$2:$W$1215,2,FALSE)</f>
        <v>81</v>
      </c>
      <c r="S95" s="20">
        <f>VLOOKUP($B95,Данные!$A$2:$W$1215,3,FALSE)</f>
        <v>11340</v>
      </c>
      <c r="T95" s="21">
        <f t="shared" si="4"/>
        <v>140</v>
      </c>
      <c r="U95" s="85" t="str">
        <f>VLOOKUP($B95,Данные!$A$2:$W$1215,17,FALSE)</f>
        <v>5000К</v>
      </c>
      <c r="V95" s="35">
        <f>VLOOKUP($B95,Данные!$A$2:$W$1215,7,FALSE)</f>
        <v>67</v>
      </c>
      <c r="W95" s="20" t="str">
        <f>VLOOKUP($B95,Данные!$A$2:$W$1215,18,FALSE)</f>
        <v>3 года</v>
      </c>
      <c r="X95" s="463"/>
      <c r="Y95" s="113">
        <f>VLOOKUP($B95,Данные!$A$2:$X$1215,24,FALSE)</f>
        <v>7315</v>
      </c>
    </row>
    <row r="96" spans="1:25" ht="67.5" customHeight="1">
      <c r="A96" s="586"/>
      <c r="B96" s="12" t="s">
        <v>387</v>
      </c>
      <c r="C96" s="274">
        <f>VLOOKUP(B96,Данные!A:AB,28,FALSE)</f>
        <v>11082</v>
      </c>
      <c r="D96" s="533"/>
      <c r="E96" s="536"/>
      <c r="F96" s="464" t="str">
        <f>VLOOKUP($B96,Данные!$A$2:$W$1215,6,FALSE)</f>
        <v>Г (глубокая), 60°</v>
      </c>
      <c r="G96" s="464" t="str">
        <f>VLOOKUP($B96,Данные!$A$2:$W$1215,8,FALSE)</f>
        <v>Samsung LM281</v>
      </c>
      <c r="H96" s="464" t="str">
        <f>VLOOKUP($B96,Данные!$A$2:$W$1215,14,FALSE)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96" s="464" t="str">
        <f>VLOOKUP($B96,Данные!$A$2:$W$1215,4,FALSE)</f>
        <v>176-264В AС</v>
      </c>
      <c r="J96" s="464">
        <f>VLOOKUP($B96,Данные!$A$2:$W$1215,5,FALSE)</f>
        <v>0.95</v>
      </c>
      <c r="K96" s="464" t="str">
        <f>VLOOKUP($B96,Данные!$A$2:$W$1215,15,FALSE)</f>
        <v xml:space="preserve"> -60°...+50° С</v>
      </c>
      <c r="L96" s="464" t="str">
        <f>VLOOKUP($B96,Данные!$A$2:$W$1215,16,FALSE)</f>
        <v>100 000 ч</v>
      </c>
      <c r="M96" s="466" t="str">
        <f>VLOOKUP($B96,Данные!A:AB,10,FALSE)</f>
        <v>275x320x120</v>
      </c>
      <c r="N96" s="466" t="e">
        <f>VLOOKUP($B96,Данные!A:AB,11,FALSE)</f>
        <v>#N/A</v>
      </c>
      <c r="O96" s="466" t="e">
        <f>VLOOKUP($B96,Данные!A:AB,12,FALSE)</f>
        <v>#N/A</v>
      </c>
      <c r="P96" s="466" t="e">
        <f>VLOOKUP($B96,Данные!A:AB,13,FALSE)</f>
        <v>#N/A</v>
      </c>
      <c r="Q96" s="466">
        <f>VLOOKUP($B96,Данные!$A$2:$W$1215,9,FALSE)</f>
        <v>252</v>
      </c>
      <c r="R96" s="27" t="str">
        <f>VLOOKUP($B96,Данные!$A$2:$W$1215,2,FALSE)</f>
        <v>96</v>
      </c>
      <c r="S96" s="28">
        <f>VLOOKUP($B96,Данные!$A$2:$W$1215,3,FALSE)</f>
        <v>13440</v>
      </c>
      <c r="T96" s="29">
        <f t="shared" si="4"/>
        <v>140</v>
      </c>
      <c r="U96" s="86" t="str">
        <f>VLOOKUP($B96,Данные!$A$2:$W$1215,17,FALSE)</f>
        <v>5000К</v>
      </c>
      <c r="V96" s="34">
        <f>VLOOKUP($B96,Данные!$A$2:$W$1215,7,FALSE)</f>
        <v>67</v>
      </c>
      <c r="W96" s="28" t="str">
        <f>VLOOKUP($B96,Данные!$A$2:$W$1215,18,FALSE)</f>
        <v>3 года</v>
      </c>
      <c r="X96" s="464"/>
      <c r="Y96" s="113">
        <f>VLOOKUP($B96,Данные!$A$2:$X$1215,24,FALSE)</f>
        <v>10385</v>
      </c>
    </row>
    <row r="97" spans="1:25" ht="67.5" customHeight="1">
      <c r="A97" s="586"/>
      <c r="B97" s="12" t="s">
        <v>656</v>
      </c>
      <c r="C97" s="274">
        <f>VLOOKUP(B97,Данные!A:AB,28,FALSE)</f>
        <v>11124</v>
      </c>
      <c r="D97" s="533"/>
      <c r="E97" s="536"/>
      <c r="F97" s="464" t="str">
        <f>VLOOKUP($B97,Данные!$A$2:$W$1215,6,FALSE)</f>
        <v>Г (глубокая), 58°</v>
      </c>
      <c r="G97" s="464" t="str">
        <f>VLOOKUP($B97,Данные!$A$2:$W$1215,8,FALSE)</f>
        <v>Samsung LH351</v>
      </c>
      <c r="H97" s="464" t="str">
        <f>VLOOKUP($B97,Данные!$A$2:$W$1215,14,FALSE)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97" s="464" t="str">
        <f>VLOOKUP($B97,Данные!$A$2:$W$1215,4,FALSE)</f>
        <v>176-264В AС</v>
      </c>
      <c r="J97" s="464">
        <f>VLOOKUP($B97,Данные!$A$2:$W$1215,5,FALSE)</f>
        <v>0.95</v>
      </c>
      <c r="K97" s="464" t="str">
        <f>VLOOKUP($B97,Данные!$A$2:$W$1215,15,FALSE)</f>
        <v xml:space="preserve"> -60°...+50° С</v>
      </c>
      <c r="L97" s="464" t="str">
        <f>VLOOKUP($B97,Данные!$A$2:$W$1215,16,FALSE)</f>
        <v>100 000 ч</v>
      </c>
      <c r="M97" s="466" t="str">
        <f>VLOOKUP($B97,Данные!A:AB,10,FALSE)</f>
        <v>375x320x120</v>
      </c>
      <c r="N97" s="466" t="e">
        <f>VLOOKUP($B97,Данные!A:AB,11,FALSE)</f>
        <v>#N/A</v>
      </c>
      <c r="O97" s="466" t="e">
        <f>VLOOKUP($B97,Данные!A:AB,12,FALSE)</f>
        <v>#N/A</v>
      </c>
      <c r="P97" s="466" t="e">
        <f>VLOOKUP($B97,Данные!A:AB,13,FALSE)</f>
        <v>#N/A</v>
      </c>
      <c r="Q97" s="466">
        <f>VLOOKUP($B97,Данные!$A$2:$W$1215,9,FALSE)</f>
        <v>72</v>
      </c>
      <c r="R97" s="27" t="str">
        <f>VLOOKUP($B97,Данные!$A$2:$W$1215,2,FALSE)</f>
        <v>159</v>
      </c>
      <c r="S97" s="28">
        <f>VLOOKUP($B97,Данные!$A$2:$W$1215,3,FALSE)</f>
        <v>22260</v>
      </c>
      <c r="T97" s="29">
        <f t="shared" si="4"/>
        <v>140</v>
      </c>
      <c r="U97" s="86" t="str">
        <f>VLOOKUP($B97,Данные!$A$2:$W$1215,17,FALSE)</f>
        <v>5000К</v>
      </c>
      <c r="V97" s="34">
        <f>VLOOKUP($B97,Данные!$A$2:$W$1215,7,FALSE)</f>
        <v>67</v>
      </c>
      <c r="W97" s="28" t="str">
        <f>VLOOKUP($B97,Данные!$A$2:$W$1215,18,FALSE)</f>
        <v>3 года</v>
      </c>
      <c r="X97" s="464"/>
      <c r="Y97" s="113">
        <f>VLOOKUP($B97,Данные!$A$2:$X$1215,24,FALSE)</f>
        <v>12745</v>
      </c>
    </row>
    <row r="98" spans="1:25" ht="67.5" customHeight="1">
      <c r="A98" s="586"/>
      <c r="B98" s="12" t="s">
        <v>414</v>
      </c>
      <c r="C98" s="274">
        <f>VLOOKUP(B98,Данные!A:AB,28,FALSE)</f>
        <v>11086</v>
      </c>
      <c r="D98" s="533"/>
      <c r="E98" s="536"/>
      <c r="F98" s="464" t="str">
        <f>VLOOKUP($B98,Данные!$A$2:$W$1215,6,FALSE)</f>
        <v>Г (глубокая), 60°</v>
      </c>
      <c r="G98" s="464" t="str">
        <f>VLOOKUP($B98,Данные!$A$2:$W$1215,8,FALSE)</f>
        <v>Samsung LM281</v>
      </c>
      <c r="H98" s="464" t="str">
        <f>VLOOKUP($B98,Данные!$A$2:$W$1215,14,FALSE)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98" s="464" t="str">
        <f>VLOOKUP($B98,Данные!$A$2:$W$1215,4,FALSE)</f>
        <v>176-264В AС</v>
      </c>
      <c r="J98" s="464">
        <f>VLOOKUP($B98,Данные!$A$2:$W$1215,5,FALSE)</f>
        <v>0.95</v>
      </c>
      <c r="K98" s="464" t="str">
        <f>VLOOKUP($B98,Данные!$A$2:$W$1215,15,FALSE)</f>
        <v xml:space="preserve"> -60°...+50° С</v>
      </c>
      <c r="L98" s="464" t="str">
        <f>VLOOKUP($B98,Данные!$A$2:$W$1215,16,FALSE)</f>
        <v>100 000 ч</v>
      </c>
      <c r="M98" s="466" t="str">
        <f>VLOOKUP($B98,Данные!A:AB,10,FALSE)</f>
        <v>530x320x120</v>
      </c>
      <c r="N98" s="466" t="e">
        <f>VLOOKUP($B98,Данные!A:AB,11,FALSE)</f>
        <v>#N/A</v>
      </c>
      <c r="O98" s="466" t="e">
        <f>VLOOKUP($B98,Данные!A:AB,12,FALSE)</f>
        <v>#N/A</v>
      </c>
      <c r="P98" s="466" t="e">
        <f>VLOOKUP($B98,Данные!A:AB,13,FALSE)</f>
        <v>#N/A</v>
      </c>
      <c r="Q98" s="466">
        <f>VLOOKUP($B98,Данные!$A$2:$W$1215,9,FALSE)</f>
        <v>504</v>
      </c>
      <c r="R98" s="27" t="str">
        <f>VLOOKUP($B98,Данные!$A$2:$W$1215,2,FALSE)</f>
        <v>192</v>
      </c>
      <c r="S98" s="28">
        <f>VLOOKUP($B98,Данные!$A$2:$W$1215,3,FALSE)</f>
        <v>26880</v>
      </c>
      <c r="T98" s="29">
        <f t="shared" si="4"/>
        <v>140</v>
      </c>
      <c r="U98" s="86" t="str">
        <f>VLOOKUP($B98,Данные!$A$2:$W$1215,17,FALSE)</f>
        <v>5000К</v>
      </c>
      <c r="V98" s="34">
        <f>VLOOKUP($B98,Данные!$A$2:$W$1215,7,FALSE)</f>
        <v>67</v>
      </c>
      <c r="W98" s="28" t="str">
        <f>VLOOKUP($B98,Данные!$A$2:$W$1215,18,FALSE)</f>
        <v>3 года</v>
      </c>
      <c r="X98" s="464"/>
      <c r="Y98" s="113">
        <f>VLOOKUP($B98,Данные!$A$2:$X$1215,24,FALSE)</f>
        <v>15340</v>
      </c>
    </row>
    <row r="99" spans="1:25" ht="67.5" customHeight="1">
      <c r="A99" s="586"/>
      <c r="B99" s="12" t="s">
        <v>657</v>
      </c>
      <c r="C99" s="274">
        <f>VLOOKUP(B99,Данные!A:AB,28,FALSE)</f>
        <v>11126</v>
      </c>
      <c r="D99" s="533"/>
      <c r="E99" s="536"/>
      <c r="F99" s="464" t="str">
        <f>VLOOKUP($B99,Данные!$A$2:$W$1215,6,FALSE)</f>
        <v>Г (глубокая), 58°</v>
      </c>
      <c r="G99" s="464" t="str">
        <f>VLOOKUP($B99,Данные!$A$2:$W$1215,8,FALSE)</f>
        <v>Samsung LH351</v>
      </c>
      <c r="H99" s="464" t="str">
        <f>VLOOKUP($B99,Данные!$A$2:$W$1215,14,FALSE)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99" s="464" t="str">
        <f>VLOOKUP($B99,Данные!$A$2:$W$1215,4,FALSE)</f>
        <v>176-264В AС</v>
      </c>
      <c r="J99" s="464">
        <f>VLOOKUP($B99,Данные!$A$2:$W$1215,5,FALSE)</f>
        <v>0.95</v>
      </c>
      <c r="K99" s="464" t="str">
        <f>VLOOKUP($B99,Данные!$A$2:$W$1215,15,FALSE)</f>
        <v xml:space="preserve"> -60°...+50° С</v>
      </c>
      <c r="L99" s="464" t="str">
        <f>VLOOKUP($B99,Данные!$A$2:$W$1215,16,FALSE)</f>
        <v>100 000 ч</v>
      </c>
      <c r="M99" s="466" t="str">
        <f>VLOOKUP($B99,Данные!A:AB,10,FALSE)</f>
        <v>550х320х120</v>
      </c>
      <c r="N99" s="466" t="e">
        <f>VLOOKUP($B99,Данные!A:AB,11,FALSE)</f>
        <v>#N/A</v>
      </c>
      <c r="O99" s="466" t="e">
        <f>VLOOKUP($B99,Данные!A:AB,12,FALSE)</f>
        <v>#N/A</v>
      </c>
      <c r="P99" s="466" t="e">
        <f>VLOOKUP($B99,Данные!A:AB,13,FALSE)</f>
        <v>#N/A</v>
      </c>
      <c r="Q99" s="466">
        <f>VLOOKUP($B99,Данные!$A$2:$W$1215,9,FALSE)</f>
        <v>108</v>
      </c>
      <c r="R99" s="27" t="str">
        <f>VLOOKUP($B99,Данные!$A$2:$W$1215,2,FALSE)</f>
        <v>237</v>
      </c>
      <c r="S99" s="28">
        <f>VLOOKUP($B99,Данные!$A$2:$W$1215,3,FALSE)</f>
        <v>33180</v>
      </c>
      <c r="T99" s="29">
        <f t="shared" si="4"/>
        <v>140</v>
      </c>
      <c r="U99" s="86" t="str">
        <f>VLOOKUP($B99,Данные!$A$2:$W$1215,17,FALSE)</f>
        <v>5000К</v>
      </c>
      <c r="V99" s="34">
        <f>VLOOKUP($B99,Данные!$A$2:$W$1215,7,FALSE)</f>
        <v>67</v>
      </c>
      <c r="W99" s="28" t="str">
        <f>VLOOKUP($B99,Данные!$A$2:$W$1215,18,FALSE)</f>
        <v>3 года</v>
      </c>
      <c r="X99" s="464"/>
      <c r="Y99" s="113">
        <f>VLOOKUP($B99,Данные!$A$2:$X$1215,24,FALSE)</f>
        <v>17700</v>
      </c>
    </row>
    <row r="100" spans="1:25" ht="67.5" customHeight="1" thickBot="1">
      <c r="A100" s="587"/>
      <c r="B100" s="13" t="s">
        <v>388</v>
      </c>
      <c r="C100" s="275">
        <f>VLOOKUP(B100,Данные!A:AB,28,FALSE)</f>
        <v>11090</v>
      </c>
      <c r="D100" s="534"/>
      <c r="E100" s="537"/>
      <c r="F100" s="465" t="str">
        <f>VLOOKUP($B100,Данные!$A$2:$W$1215,6,FALSE)</f>
        <v>Г (глубокая), 60°</v>
      </c>
      <c r="G100" s="465" t="str">
        <f>VLOOKUP($B100,Данные!$A$2:$W$1215,8,FALSE)</f>
        <v>Samsung LM281</v>
      </c>
      <c r="H100" s="465" t="str">
        <f>VLOOKUP($B100,Данные!$A$2:$W$1215,14,FALSE)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00" s="465" t="str">
        <f>VLOOKUP($B100,Данные!$A$2:$W$1215,4,FALSE)</f>
        <v>176-264В AС</v>
      </c>
      <c r="J100" s="465">
        <f>VLOOKUP($B100,Данные!$A$2:$W$1215,5,FALSE)</f>
        <v>0.95</v>
      </c>
      <c r="K100" s="465" t="str">
        <f>VLOOKUP($B100,Данные!$A$2:$W$1215,15,FALSE)</f>
        <v xml:space="preserve"> -60°...+50° С</v>
      </c>
      <c r="L100" s="465" t="str">
        <f>VLOOKUP($B100,Данные!$A$2:$W$1215,16,FALSE)</f>
        <v>100 000 ч</v>
      </c>
      <c r="M100" s="467" t="str">
        <f>VLOOKUP($B100,Данные!A:AB,10,FALSE)</f>
        <v>785x320x120</v>
      </c>
      <c r="N100" s="467" t="e">
        <f>VLOOKUP($B100,Данные!A:AB,11,FALSE)</f>
        <v>#N/A</v>
      </c>
      <c r="O100" s="467" t="e">
        <f>VLOOKUP($B100,Данные!A:AB,12,FALSE)</f>
        <v>#N/A</v>
      </c>
      <c r="P100" s="467" t="e">
        <f>VLOOKUP($B100,Данные!A:AB,13,FALSE)</f>
        <v>#N/A</v>
      </c>
      <c r="Q100" s="467">
        <f>VLOOKUP($B100,Данные!$A$2:$W$1215,9,FALSE)</f>
        <v>756</v>
      </c>
      <c r="R100" s="23" t="str">
        <f>VLOOKUP($B100,Данные!$A$2:$W$1215,2,FALSE)</f>
        <v>267</v>
      </c>
      <c r="S100" s="24">
        <f>VLOOKUP($B100,Данные!$A$2:$W$1215,3,FALSE)</f>
        <v>37380</v>
      </c>
      <c r="T100" s="25">
        <f t="shared" si="4"/>
        <v>140</v>
      </c>
      <c r="U100" s="87" t="str">
        <f>VLOOKUP($B100,Данные!$A$2:$W$1215,17,FALSE)</f>
        <v>5000К</v>
      </c>
      <c r="V100" s="36">
        <f>VLOOKUP($B100,Данные!$A$2:$W$1215,7,FALSE)</f>
        <v>67</v>
      </c>
      <c r="W100" s="24" t="str">
        <f>VLOOKUP($B100,Данные!$A$2:$W$1215,18,FALSE)</f>
        <v>3 года</v>
      </c>
      <c r="X100" s="465"/>
      <c r="Y100" s="114">
        <f>VLOOKUP($B100,Данные!$A$2:$X$1215,24,FALSE)</f>
        <v>23360</v>
      </c>
    </row>
    <row r="101" spans="1:25" ht="27.75">
      <c r="A101" s="588"/>
      <c r="B101" s="589"/>
      <c r="C101" s="573"/>
      <c r="D101" s="589"/>
      <c r="E101" s="573"/>
      <c r="F101" s="589"/>
      <c r="G101" s="589"/>
      <c r="H101" s="589"/>
      <c r="I101" s="589"/>
      <c r="J101" s="589"/>
      <c r="K101" s="589"/>
      <c r="L101" s="589"/>
      <c r="M101" s="589"/>
      <c r="N101" s="589"/>
      <c r="O101" s="589"/>
      <c r="P101" s="589"/>
      <c r="Q101" s="589"/>
      <c r="R101" s="589"/>
      <c r="S101" s="589"/>
      <c r="T101" s="589"/>
      <c r="U101" s="589"/>
      <c r="V101" s="589"/>
      <c r="W101" s="589"/>
      <c r="X101" s="589"/>
      <c r="Y101" s="574"/>
    </row>
  </sheetData>
  <mergeCells count="71">
    <mergeCell ref="A53:A58"/>
    <mergeCell ref="D53:D58"/>
    <mergeCell ref="E53:E58"/>
    <mergeCell ref="A2:Y2"/>
    <mergeCell ref="A3:A4"/>
    <mergeCell ref="B3:B4"/>
    <mergeCell ref="E35:E40"/>
    <mergeCell ref="D29:D34"/>
    <mergeCell ref="A23:A28"/>
    <mergeCell ref="A5:A7"/>
    <mergeCell ref="D5:D7"/>
    <mergeCell ref="E5:E7"/>
    <mergeCell ref="A8:A10"/>
    <mergeCell ref="D8:D10"/>
    <mergeCell ref="E8:E10"/>
    <mergeCell ref="A1:B1"/>
    <mergeCell ref="C1:X1"/>
    <mergeCell ref="A47:A52"/>
    <mergeCell ref="D47:D52"/>
    <mergeCell ref="E47:E52"/>
    <mergeCell ref="C3:C4"/>
    <mergeCell ref="D3:D4"/>
    <mergeCell ref="E3:V3"/>
    <mergeCell ref="W3:W4"/>
    <mergeCell ref="X3:X4"/>
    <mergeCell ref="D23:D28"/>
    <mergeCell ref="E23:E28"/>
    <mergeCell ref="A29:A34"/>
    <mergeCell ref="E29:E34"/>
    <mergeCell ref="A35:A40"/>
    <mergeCell ref="D35:D40"/>
    <mergeCell ref="A101:Y101"/>
    <mergeCell ref="A11:A13"/>
    <mergeCell ref="D11:D13"/>
    <mergeCell ref="E11:E13"/>
    <mergeCell ref="A14:A16"/>
    <mergeCell ref="D14:D16"/>
    <mergeCell ref="E14:E16"/>
    <mergeCell ref="A41:A43"/>
    <mergeCell ref="D41:D43"/>
    <mergeCell ref="E41:E43"/>
    <mergeCell ref="A44:A46"/>
    <mergeCell ref="D44:D46"/>
    <mergeCell ref="E44:E46"/>
    <mergeCell ref="A17:A22"/>
    <mergeCell ref="D17:D22"/>
    <mergeCell ref="E17:E22"/>
    <mergeCell ref="A74:A76"/>
    <mergeCell ref="D74:D76"/>
    <mergeCell ref="E74:E76"/>
    <mergeCell ref="A71:A73"/>
    <mergeCell ref="D71:D73"/>
    <mergeCell ref="E71:E73"/>
    <mergeCell ref="A59:A64"/>
    <mergeCell ref="D59:D64"/>
    <mergeCell ref="E59:E64"/>
    <mergeCell ref="A65:A70"/>
    <mergeCell ref="D65:D70"/>
    <mergeCell ref="E65:E70"/>
    <mergeCell ref="A77:A82"/>
    <mergeCell ref="D77:D82"/>
    <mergeCell ref="E77:E82"/>
    <mergeCell ref="A83:A88"/>
    <mergeCell ref="D83:D88"/>
    <mergeCell ref="E83:E88"/>
    <mergeCell ref="A89:A94"/>
    <mergeCell ref="D89:D94"/>
    <mergeCell ref="E89:E94"/>
    <mergeCell ref="A95:A100"/>
    <mergeCell ref="D95:D100"/>
    <mergeCell ref="E95:E100"/>
  </mergeCells>
  <pageMargins left="0.25" right="0.25" top="0.75" bottom="0.75" header="0.3" footer="0.3"/>
  <pageSetup paperSize="9" scale="27" fitToHeight="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A65"/>
    <outlinePr summaryBelow="0" summaryRight="0"/>
    <pageSetUpPr fitToPage="1"/>
  </sheetPr>
  <dimension ref="A1:Y55"/>
  <sheetViews>
    <sheetView view="pageBreakPreview" zoomScale="70" zoomScaleNormal="65" zoomScaleSheetLayoutView="70" workbookViewId="0">
      <pane xSplit="2" ySplit="4" topLeftCell="Q11" activePane="bottomRight" state="frozen"/>
      <selection activeCell="E28" sqref="E28"/>
      <selection pane="topRight" activeCell="E28" sqref="E28"/>
      <selection pane="bottomLeft" activeCell="E28" sqref="E28"/>
      <selection pane="bottomRight" activeCell="Y1" sqref="Y1:Z1048576"/>
    </sheetView>
  </sheetViews>
  <sheetFormatPr defaultRowHeight="14.25" outlineLevelCol="1"/>
  <cols>
    <col min="1" max="1" width="65.7109375" customWidth="1"/>
    <col min="2" max="2" width="34.5703125" style="92" customWidth="1"/>
    <col min="3" max="3" width="21.42578125" style="92" customWidth="1"/>
    <col min="4" max="4" width="25.7109375" customWidth="1"/>
    <col min="5" max="5" width="40.7109375" customWidth="1" collapsed="1"/>
    <col min="6" max="6" width="14" hidden="1" customWidth="1" outlineLevel="1"/>
    <col min="7" max="7" width="10.85546875" hidden="1" customWidth="1" outlineLevel="1"/>
    <col min="8" max="8" width="18.42578125" hidden="1" customWidth="1" outlineLevel="1"/>
    <col min="9" max="9" width="13.140625" hidden="1" customWidth="1" outlineLevel="1"/>
    <col min="10" max="10" width="7.85546875" hidden="1" customWidth="1" outlineLevel="1"/>
    <col min="11" max="11" width="13.28515625" hidden="1" customWidth="1" outlineLevel="1"/>
    <col min="12" max="12" width="11.140625" hidden="1" customWidth="1" outlineLevel="1"/>
    <col min="13" max="13" width="15.28515625" hidden="1" customWidth="1" outlineLevel="1"/>
    <col min="14" max="14" width="15.28515625" style="6" hidden="1" customWidth="1" outlineLevel="1"/>
    <col min="15" max="15" width="14.28515625" style="6" hidden="1" customWidth="1" outlineLevel="1"/>
    <col min="16" max="16" width="12.28515625" style="6" hidden="1" customWidth="1" outlineLevel="1"/>
    <col min="17" max="17" width="12.7109375" customWidth="1"/>
    <col min="18" max="18" width="14.7109375" customWidth="1"/>
    <col min="19" max="19" width="11.140625" customWidth="1"/>
    <col min="20" max="20" width="12.7109375" style="5" customWidth="1"/>
    <col min="21" max="21" width="13.7109375" customWidth="1"/>
    <col min="22" max="22" width="12.5703125" customWidth="1"/>
    <col min="23" max="23" width="14.7109375" customWidth="1"/>
    <col min="24" max="24" width="14.28515625" customWidth="1"/>
    <col min="25" max="25" width="15.7109375" customWidth="1"/>
  </cols>
  <sheetData>
    <row r="1" spans="1:25" s="5" customFormat="1" ht="30" customHeight="1">
      <c r="A1" s="612" t="s">
        <v>606</v>
      </c>
      <c r="B1" s="613"/>
      <c r="C1" s="614"/>
      <c r="D1" s="614"/>
      <c r="E1" s="614"/>
      <c r="F1" s="614"/>
      <c r="G1" s="614"/>
      <c r="H1" s="614"/>
      <c r="I1" s="614"/>
      <c r="J1" s="614"/>
      <c r="K1" s="614"/>
      <c r="L1" s="614"/>
      <c r="M1" s="614"/>
      <c r="N1" s="614"/>
      <c r="O1" s="614"/>
      <c r="P1" s="614"/>
      <c r="Q1" s="614"/>
      <c r="R1" s="614"/>
      <c r="S1" s="614"/>
      <c r="T1" s="614"/>
      <c r="U1" s="614"/>
      <c r="V1" s="614"/>
      <c r="W1" s="614"/>
      <c r="X1" s="614"/>
    </row>
    <row r="2" spans="1:25" ht="30" customHeight="1">
      <c r="A2" s="606" t="s">
        <v>165</v>
      </c>
      <c r="B2" s="606"/>
      <c r="C2" s="606"/>
      <c r="D2" s="606"/>
      <c r="E2" s="606"/>
      <c r="F2" s="606"/>
      <c r="G2" s="606"/>
      <c r="H2" s="606"/>
      <c r="I2" s="606"/>
      <c r="J2" s="606"/>
      <c r="K2" s="606"/>
      <c r="L2" s="606"/>
      <c r="M2" s="606"/>
      <c r="N2" s="606"/>
      <c r="O2" s="606"/>
      <c r="P2" s="606"/>
      <c r="Q2" s="606"/>
      <c r="R2" s="606"/>
      <c r="S2" s="606"/>
      <c r="T2" s="606"/>
      <c r="U2" s="606"/>
      <c r="V2" s="606"/>
      <c r="W2" s="606"/>
      <c r="X2" s="606"/>
      <c r="Y2" s="606"/>
    </row>
    <row r="3" spans="1:25" s="101" customFormat="1" ht="24.95" customHeight="1">
      <c r="A3" s="547" t="s">
        <v>0</v>
      </c>
      <c r="B3" s="547" t="s">
        <v>1</v>
      </c>
      <c r="C3" s="547" t="s">
        <v>239</v>
      </c>
      <c r="D3" s="547" t="s">
        <v>4</v>
      </c>
      <c r="E3" s="526" t="s">
        <v>9</v>
      </c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  <c r="Q3" s="527"/>
      <c r="R3" s="527"/>
      <c r="S3" s="527"/>
      <c r="T3" s="527"/>
      <c r="U3" s="527"/>
      <c r="V3" s="528"/>
      <c r="W3" s="549" t="s">
        <v>3</v>
      </c>
      <c r="X3" s="549" t="s">
        <v>163</v>
      </c>
      <c r="Y3" s="523"/>
    </row>
    <row r="4" spans="1:25" s="101" customFormat="1" ht="78.75" customHeight="1" thickBot="1">
      <c r="A4" s="548"/>
      <c r="B4" s="548"/>
      <c r="C4" s="548"/>
      <c r="D4" s="548"/>
      <c r="E4" s="109" t="s">
        <v>18</v>
      </c>
      <c r="F4" s="109" t="s">
        <v>13</v>
      </c>
      <c r="G4" s="109" t="s">
        <v>5</v>
      </c>
      <c r="H4" s="109" t="s">
        <v>6</v>
      </c>
      <c r="I4" s="109" t="s">
        <v>12</v>
      </c>
      <c r="J4" s="109" t="s">
        <v>11</v>
      </c>
      <c r="K4" s="109" t="s">
        <v>10</v>
      </c>
      <c r="L4" s="109" t="s">
        <v>8</v>
      </c>
      <c r="M4" s="109" t="s">
        <v>469</v>
      </c>
      <c r="N4" s="306" t="s">
        <v>470</v>
      </c>
      <c r="O4" s="306" t="s">
        <v>471</v>
      </c>
      <c r="P4" s="306" t="s">
        <v>472</v>
      </c>
      <c r="Q4" s="390" t="s">
        <v>545</v>
      </c>
      <c r="R4" s="109" t="s">
        <v>25</v>
      </c>
      <c r="S4" s="109" t="s">
        <v>28</v>
      </c>
      <c r="T4" s="109" t="s">
        <v>27</v>
      </c>
      <c r="U4" s="109" t="s">
        <v>21</v>
      </c>
      <c r="V4" s="109" t="s">
        <v>2</v>
      </c>
      <c r="W4" s="550"/>
      <c r="X4" s="550"/>
      <c r="Y4" s="110" t="s">
        <v>30</v>
      </c>
    </row>
    <row r="5" spans="1:25" s="5" customFormat="1" ht="90" customHeight="1">
      <c r="A5" s="529"/>
      <c r="B5" s="37" t="s">
        <v>150</v>
      </c>
      <c r="C5" s="172">
        <f>VLOOKUP(B5,Данные!A:AB,28,FALSE)</f>
        <v>3001</v>
      </c>
      <c r="D5" s="532" t="s">
        <v>166</v>
      </c>
      <c r="E5" s="535" t="str">
        <f>CONCATENATE(CONCATENATE($F$4,": ",$F5,CHAR(10),$G$4,": ",$G5,CHAR(10),$H$4,": ",$H5,CHAR(10),$I$4,": ",$I5,CHAR(10),$J$4,": ",$J5,CHAR(10),$K$4,": ",$K5,CHAR(10),$L$4,": ",$L5,CHAR(10)),"*Цветовая темп.: 5000К (по умолчанию), 3000К, 4000К (опционально)")</f>
        <v>КСС: ШБ (широкая, боковая), 30*120°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5" s="73" t="str">
        <f>VLOOKUP($B5,Данные!$A$2:$W$1215,6,FALSE)</f>
        <v>ШБ (широкая, боковая), 30*120°</v>
      </c>
      <c r="G5" s="73" t="str">
        <f>VLOOKUP($B5,Данные!$A$2:$W$1215,8,FALSE)</f>
        <v>Samsung LH351</v>
      </c>
      <c r="H5" s="73" t="str">
        <f>VLOOKUP($B5,Данные!$A$2:$W$1215,14,FALSE)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5" s="73" t="str">
        <f>VLOOKUP($B5,Данные!$A$2:$W$1215,4,FALSE)</f>
        <v>176-264В AС</v>
      </c>
      <c r="J5" s="73">
        <f>VLOOKUP($B5,Данные!$A$2:$W$1215,5,FALSE)</f>
        <v>0.95</v>
      </c>
      <c r="K5" s="73" t="str">
        <f>VLOOKUP($B5,Данные!$A$2:$W$1215,15,FALSE)</f>
        <v xml:space="preserve"> -60°...+50° С</v>
      </c>
      <c r="L5" s="73" t="str">
        <f>VLOOKUP($B5,Данные!$A$2:$W$1215,16,FALSE)</f>
        <v>100 000 ч</v>
      </c>
      <c r="M5" s="73" t="str">
        <f>VLOOKUP($B5,Данные!A:AB,10,FALSE)</f>
        <v>225х100х140</v>
      </c>
      <c r="N5" s="22" t="str">
        <f>VLOOKUP($B5,Данные!A:AB,11,FALSE)</f>
        <v>250x115x140</v>
      </c>
      <c r="O5" s="22">
        <f>VLOOKUP($B5,Данные!A:AB,12,FALSE)</f>
        <v>1000</v>
      </c>
      <c r="P5" s="22">
        <f>VLOOKUP($B5,Данные!A:AB,13,FALSE)</f>
        <v>1100</v>
      </c>
      <c r="Q5" s="22">
        <f>VLOOKUP($B5,Данные!$A$2:$W$1215,9,FALSE)</f>
        <v>12</v>
      </c>
      <c r="R5" s="19">
        <f>VLOOKUP($B5,Данные!$A$2:$W$1215,2,FALSE)</f>
        <v>27</v>
      </c>
      <c r="S5" s="20">
        <f>VLOOKUP($B5,Данные!$A$2:$W$1215,3,FALSE)</f>
        <v>4455</v>
      </c>
      <c r="T5" s="107">
        <f>S5/R5</f>
        <v>165</v>
      </c>
      <c r="U5" s="35" t="str">
        <f>VLOOKUP($B5,Данные!$A$2:$W$1215,17,FALSE)</f>
        <v>5000К 4000К* 3000К*</v>
      </c>
      <c r="V5" s="35">
        <f>VLOOKUP($B5,Данные!$A$2:$W$1215,7,FALSE)</f>
        <v>67</v>
      </c>
      <c r="W5" s="103" t="str">
        <f>VLOOKUP($B5,Данные!$A$2:$W$1215,18,FALSE)</f>
        <v>5 лет</v>
      </c>
      <c r="X5" s="73"/>
      <c r="Y5" s="603"/>
    </row>
    <row r="6" spans="1:25" s="5" customFormat="1" ht="90" customHeight="1">
      <c r="A6" s="530"/>
      <c r="B6" s="38" t="s">
        <v>152</v>
      </c>
      <c r="C6" s="173">
        <f>VLOOKUP(B6,Данные!A:AB,28,FALSE)</f>
        <v>3003</v>
      </c>
      <c r="D6" s="533"/>
      <c r="E6" s="536"/>
      <c r="F6" s="76" t="str">
        <f>VLOOKUP($B6,Данные!$A$2:$W$1215,6,FALSE)</f>
        <v>ШБ (широкая, боковая), 30*120°</v>
      </c>
      <c r="G6" s="76" t="str">
        <f>VLOOKUP($B6,Данные!$A$2:$W$1215,8,FALSE)</f>
        <v>Samsung LH351</v>
      </c>
      <c r="H6" s="76" t="str">
        <f>VLOOKUP($B6,Данные!$A$2:$W$1215,14,FALSE)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6" s="76" t="str">
        <f>VLOOKUP($B6,Данные!$A$2:$W$1215,4,FALSE)</f>
        <v>176-264В AС</v>
      </c>
      <c r="J6" s="76">
        <f>VLOOKUP($B6,Данные!$A$2:$W$1215,5,FALSE)</f>
        <v>0.95</v>
      </c>
      <c r="K6" s="76" t="str">
        <f>VLOOKUP($B6,Данные!$A$2:$W$1215,15,FALSE)</f>
        <v xml:space="preserve"> -60°...+50° С</v>
      </c>
      <c r="L6" s="76" t="str">
        <f>VLOOKUP($B6,Данные!$A$2:$W$1215,16,FALSE)</f>
        <v>100 000 ч</v>
      </c>
      <c r="M6" s="76" t="str">
        <f>VLOOKUP($B6,Данные!A:AB,10,FALSE)</f>
        <v>375х100х140</v>
      </c>
      <c r="N6" s="307" t="str">
        <f>VLOOKUP($B6,Данные!A:AB,11,FALSE)</f>
        <v>400x115x140</v>
      </c>
      <c r="O6" s="307">
        <f>VLOOKUP($B6,Данные!A:AB,12,FALSE)</f>
        <v>1350</v>
      </c>
      <c r="P6" s="307">
        <f>VLOOKUP($B6,Данные!A:AB,13,FALSE)</f>
        <v>1450</v>
      </c>
      <c r="Q6" s="30">
        <f>VLOOKUP($B6,Данные!$A$2:$W$1215,9,FALSE)</f>
        <v>24</v>
      </c>
      <c r="R6" s="27">
        <f>VLOOKUP($B6,Данные!$A$2:$W$1215,2,FALSE)</f>
        <v>53</v>
      </c>
      <c r="S6" s="28">
        <f>VLOOKUP($B6,Данные!$A$2:$W$1215,3,FALSE)</f>
        <v>8745</v>
      </c>
      <c r="T6" s="198">
        <f t="shared" ref="T6:T21" si="0">S6/R6</f>
        <v>165</v>
      </c>
      <c r="U6" s="34" t="str">
        <f>VLOOKUP($B6,Данные!$A$2:$W$1215,17,FALSE)</f>
        <v>5000К 4000К* 3000К*</v>
      </c>
      <c r="V6" s="34">
        <f>VLOOKUP($B6,Данные!$A$2:$W$1215,7,FALSE)</f>
        <v>67</v>
      </c>
      <c r="W6" s="104" t="str">
        <f>VLOOKUP($B6,Данные!$A$2:$W$1215,18,FALSE)</f>
        <v>5 лет</v>
      </c>
      <c r="X6" s="76"/>
      <c r="Y6" s="604"/>
    </row>
    <row r="7" spans="1:25" s="5" customFormat="1" ht="90" customHeight="1" thickBot="1">
      <c r="A7" s="531"/>
      <c r="B7" s="39" t="s">
        <v>154</v>
      </c>
      <c r="C7" s="174">
        <f>VLOOKUP(B7,Данные!A:AB,28,FALSE)</f>
        <v>3005</v>
      </c>
      <c r="D7" s="534"/>
      <c r="E7" s="537"/>
      <c r="F7" s="74" t="str">
        <f>VLOOKUP($B7,Данные!$A$2:$W$1215,6,FALSE)</f>
        <v>ШБ (широкая, боковая), 30*120°</v>
      </c>
      <c r="G7" s="74" t="str">
        <f>VLOOKUP($B7,Данные!$A$2:$W$1215,8,FALSE)</f>
        <v>Samsung LH351</v>
      </c>
      <c r="H7" s="74" t="str">
        <f>VLOOKUP($B7,Данные!$A$2:$W$1215,14,FALSE)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7" s="74" t="str">
        <f>VLOOKUP($B7,Данные!$A$2:$W$1215,4,FALSE)</f>
        <v>176-264В AС</v>
      </c>
      <c r="J7" s="74">
        <f>VLOOKUP($B7,Данные!$A$2:$W$1215,5,FALSE)</f>
        <v>0.95</v>
      </c>
      <c r="K7" s="74" t="str">
        <f>VLOOKUP($B7,Данные!$A$2:$W$1215,15,FALSE)</f>
        <v xml:space="preserve"> -60°...+50° С</v>
      </c>
      <c r="L7" s="74" t="str">
        <f>VLOOKUP($B7,Данные!$A$2:$W$1215,16,FALSE)</f>
        <v>100 000 ч</v>
      </c>
      <c r="M7" s="74" t="str">
        <f>VLOOKUP($B7,Данные!A:AB,10,FALSE)</f>
        <v>550x100x140</v>
      </c>
      <c r="N7" s="308" t="str">
        <f>VLOOKUP($B7,Данные!A:AB,11,FALSE)</f>
        <v>560x115x140</v>
      </c>
      <c r="O7" s="308">
        <f>VLOOKUP($B7,Данные!A:AB,12,FALSE)</f>
        <v>1950</v>
      </c>
      <c r="P7" s="308">
        <f>VLOOKUP($B7,Данные!A:AB,13,FALSE)</f>
        <v>1900</v>
      </c>
      <c r="Q7" s="26">
        <f>VLOOKUP($B7,Данные!$A$2:$W$1215,9,FALSE)</f>
        <v>36</v>
      </c>
      <c r="R7" s="23">
        <f>VLOOKUP($B7,Данные!$A$2:$W$1215,2,FALSE)</f>
        <v>79</v>
      </c>
      <c r="S7" s="24">
        <f>VLOOKUP($B7,Данные!$A$2:$W$1215,3,FALSE)</f>
        <v>13035</v>
      </c>
      <c r="T7" s="108">
        <f t="shared" si="0"/>
        <v>165</v>
      </c>
      <c r="U7" s="36" t="str">
        <f>VLOOKUP($B7,Данные!$A$2:$W$1215,17,FALSE)</f>
        <v>5000К 4000К* 3000К*</v>
      </c>
      <c r="V7" s="36">
        <f>VLOOKUP($B7,Данные!$A$2:$W$1215,7,FALSE)</f>
        <v>67</v>
      </c>
      <c r="W7" s="105" t="str">
        <f>VLOOKUP($B7,Данные!$A$2:$W$1215,18,FALSE)</f>
        <v>5 лет</v>
      </c>
      <c r="X7" s="74"/>
      <c r="Y7" s="605"/>
    </row>
    <row r="8" spans="1:25" s="5" customFormat="1" ht="90" customHeight="1">
      <c r="A8" s="529"/>
      <c r="B8" s="37" t="s">
        <v>156</v>
      </c>
      <c r="C8" s="172">
        <f>VLOOKUP(B8,Данные!A:AB,28,FALSE)</f>
        <v>3007</v>
      </c>
      <c r="D8" s="532" t="s">
        <v>166</v>
      </c>
      <c r="E8" s="535" t="str">
        <f>CONCATENATE(CONCATENATE($F$4,": ",$F8,CHAR(10),$G$4,": ",$G8,CHAR(10),$H$4,": ",$H8,CHAR(10),$I$4,": ",$I8,CHAR(10),$J$4,": ",$J8,CHAR(10),$K$4,": ",$K8,CHAR(10),$L$4,": ",$L8,CHAR(10)),"*Цветовая темп.: 5000К (по умолчанию), 3000К, 4000К (опционально)")</f>
        <v>КСС: ШБ (широкая, боковая), 30*120°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8" s="73" t="str">
        <f>VLOOKUP($B8,Данные!$A$2:$W$1215,6,FALSE)</f>
        <v>ШБ (широкая, боковая), 30*120°</v>
      </c>
      <c r="G8" s="73" t="str">
        <f>VLOOKUP($B8,Данные!$A$2:$W$1215,8,FALSE)</f>
        <v>Samsung LH351</v>
      </c>
      <c r="H8" s="73" t="str">
        <f>VLOOKUP($B8,Данные!$A$2:$W$1215,14,FALSE)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8" s="73" t="str">
        <f>VLOOKUP($B8,Данные!$A$2:$W$1215,4,FALSE)</f>
        <v>176-264В AС</v>
      </c>
      <c r="J8" s="73">
        <f>VLOOKUP($B8,Данные!$A$2:$W$1215,5,FALSE)</f>
        <v>0.95</v>
      </c>
      <c r="K8" s="73" t="str">
        <f>VLOOKUP($B8,Данные!$A$2:$W$1215,15,FALSE)</f>
        <v xml:space="preserve"> -60°...+50° С</v>
      </c>
      <c r="L8" s="73" t="str">
        <f>VLOOKUP($B8,Данные!$A$2:$W$1215,16,FALSE)</f>
        <v>100 000 ч</v>
      </c>
      <c r="M8" s="73" t="str">
        <f>VLOOKUP($B8,Данные!A:AB,10,FALSE)</f>
        <v>225х100х125</v>
      </c>
      <c r="N8" s="22" t="str">
        <f>VLOOKUP($B8,Данные!A:AB,11,FALSE)</f>
        <v>250x115x140</v>
      </c>
      <c r="O8" s="22">
        <f>VLOOKUP($B8,Данные!A:AB,12,FALSE)</f>
        <v>950</v>
      </c>
      <c r="P8" s="22">
        <f>VLOOKUP($B8,Данные!A:AB,13,FALSE)</f>
        <v>1000</v>
      </c>
      <c r="Q8" s="22">
        <f>VLOOKUP($B8,Данные!$A$2:$W$1215,9,FALSE)</f>
        <v>12</v>
      </c>
      <c r="R8" s="19">
        <f>VLOOKUP($B8,Данные!$A$2:$W$1215,2,FALSE)</f>
        <v>27</v>
      </c>
      <c r="S8" s="20">
        <f>VLOOKUP($B8,Данные!$A$2:$W$1215,3,FALSE)</f>
        <v>4455</v>
      </c>
      <c r="T8" s="107">
        <f>S8/R8</f>
        <v>165</v>
      </c>
      <c r="U8" s="35" t="str">
        <f>VLOOKUP($B8,Данные!$A$2:$W$1215,17,FALSE)</f>
        <v>5000К 4000К* 3000К*</v>
      </c>
      <c r="V8" s="35">
        <f>VLOOKUP($B8,Данные!$A$2:$W$1215,7,FALSE)</f>
        <v>67</v>
      </c>
      <c r="W8" s="103" t="str">
        <f>VLOOKUP($B8,Данные!$A$2:$W$1215,18,FALSE)</f>
        <v>5 лет</v>
      </c>
      <c r="X8" s="73"/>
      <c r="Y8" s="603"/>
    </row>
    <row r="9" spans="1:25" s="5" customFormat="1" ht="90" customHeight="1">
      <c r="A9" s="530"/>
      <c r="B9" s="38" t="s">
        <v>158</v>
      </c>
      <c r="C9" s="173">
        <f>VLOOKUP(B9,Данные!A:AB,28,FALSE)</f>
        <v>3009</v>
      </c>
      <c r="D9" s="533"/>
      <c r="E9" s="536"/>
      <c r="F9" s="76" t="str">
        <f>VLOOKUP($B9,Данные!$A$2:$W$1215,6,FALSE)</f>
        <v>ШБ (широкая, боковая), 30*120°</v>
      </c>
      <c r="G9" s="76" t="str">
        <f>VLOOKUP($B9,Данные!$A$2:$W$1215,8,FALSE)</f>
        <v>Samsung LH351</v>
      </c>
      <c r="H9" s="76" t="str">
        <f>VLOOKUP($B9,Данные!$A$2:$W$1215,14,FALSE)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9" s="76" t="str">
        <f>VLOOKUP($B9,Данные!$A$2:$W$1215,4,FALSE)</f>
        <v>176-264В AС</v>
      </c>
      <c r="J9" s="76">
        <f>VLOOKUP($B9,Данные!$A$2:$W$1215,5,FALSE)</f>
        <v>0.95</v>
      </c>
      <c r="K9" s="76" t="str">
        <f>VLOOKUP($B9,Данные!$A$2:$W$1215,15,FALSE)</f>
        <v xml:space="preserve"> -60°...+50° С</v>
      </c>
      <c r="L9" s="76" t="str">
        <f>VLOOKUP($B9,Данные!$A$2:$W$1215,16,FALSE)</f>
        <v>100 000 ч</v>
      </c>
      <c r="M9" s="76" t="str">
        <f>VLOOKUP($B9,Данные!A:AB,10,FALSE)</f>
        <v>375x100x125</v>
      </c>
      <c r="N9" s="307" t="str">
        <f>VLOOKUP($B9,Данные!A:AB,11,FALSE)</f>
        <v>400x115x140</v>
      </c>
      <c r="O9" s="307">
        <f>VLOOKUP($B9,Данные!A:AB,12,FALSE)</f>
        <v>1400</v>
      </c>
      <c r="P9" s="307">
        <f>VLOOKUP($B9,Данные!A:AB,13,FALSE)</f>
        <v>1500</v>
      </c>
      <c r="Q9" s="30">
        <f>VLOOKUP($B9,Данные!$A$2:$W$1215,9,FALSE)</f>
        <v>24</v>
      </c>
      <c r="R9" s="27">
        <f>VLOOKUP($B9,Данные!$A$2:$W$1215,2,FALSE)</f>
        <v>53</v>
      </c>
      <c r="S9" s="28">
        <f>VLOOKUP($B9,Данные!$A$2:$W$1215,3,FALSE)</f>
        <v>8745</v>
      </c>
      <c r="T9" s="198">
        <f>S9/R9</f>
        <v>165</v>
      </c>
      <c r="U9" s="34" t="str">
        <f>VLOOKUP($B9,Данные!$A$2:$W$1215,17,FALSE)</f>
        <v>5000К 4000К* 3000К*</v>
      </c>
      <c r="V9" s="34">
        <f>VLOOKUP($B9,Данные!$A$2:$W$1215,7,FALSE)</f>
        <v>67</v>
      </c>
      <c r="W9" s="104" t="str">
        <f>VLOOKUP($B9,Данные!$A$2:$W$1215,18,FALSE)</f>
        <v>5 лет</v>
      </c>
      <c r="X9" s="76"/>
      <c r="Y9" s="604"/>
    </row>
    <row r="10" spans="1:25" s="5" customFormat="1" ht="90" customHeight="1" thickBot="1">
      <c r="A10" s="531"/>
      <c r="B10" s="39" t="s">
        <v>160</v>
      </c>
      <c r="C10" s="174">
        <f>VLOOKUP(B10,Данные!A:AB,28,FALSE)</f>
        <v>3011</v>
      </c>
      <c r="D10" s="534"/>
      <c r="E10" s="537"/>
      <c r="F10" s="74" t="str">
        <f>VLOOKUP($B10,Данные!$A$2:$W$1215,6,FALSE)</f>
        <v>ШБ (широкая, боковая), 30*120°</v>
      </c>
      <c r="G10" s="74" t="str">
        <f>VLOOKUP($B10,Данные!$A$2:$W$1215,8,FALSE)</f>
        <v>Samsung LH351</v>
      </c>
      <c r="H10" s="74" t="str">
        <f>VLOOKUP($B10,Данные!$A$2:$W$1215,14,FALSE)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0" s="74" t="str">
        <f>VLOOKUP($B10,Данные!$A$2:$W$1215,4,FALSE)</f>
        <v>176-264В AС</v>
      </c>
      <c r="J10" s="74">
        <f>VLOOKUP($B10,Данные!$A$2:$W$1215,5,FALSE)</f>
        <v>0.95</v>
      </c>
      <c r="K10" s="74" t="str">
        <f>VLOOKUP($B10,Данные!$A$2:$W$1215,15,FALSE)</f>
        <v xml:space="preserve"> -60°...+50° С</v>
      </c>
      <c r="L10" s="74" t="str">
        <f>VLOOKUP($B10,Данные!$A$2:$W$1215,16,FALSE)</f>
        <v>100 000 ч</v>
      </c>
      <c r="M10" s="74" t="str">
        <f>VLOOKUP($B10,Данные!A:AB,10,FALSE)</f>
        <v>550х100х125</v>
      </c>
      <c r="N10" s="308" t="str">
        <f>VLOOKUP($B10,Данные!A:AB,11,FALSE)</f>
        <v>560x115x140</v>
      </c>
      <c r="O10" s="308">
        <f>VLOOKUP($B10,Данные!A:AB,12,FALSE)</f>
        <v>2000</v>
      </c>
      <c r="P10" s="308">
        <f>VLOOKUP($B10,Данные!A:AB,13,FALSE)</f>
        <v>2150</v>
      </c>
      <c r="Q10" s="26">
        <f>VLOOKUP($B10,Данные!$A$2:$W$1215,9,FALSE)</f>
        <v>36</v>
      </c>
      <c r="R10" s="23">
        <f>VLOOKUP($B10,Данные!$A$2:$W$1215,2,FALSE)</f>
        <v>79</v>
      </c>
      <c r="S10" s="24">
        <f>VLOOKUP($B10,Данные!$A$2:$W$1215,3,FALSE)</f>
        <v>13035</v>
      </c>
      <c r="T10" s="108">
        <f>S10/R10</f>
        <v>165</v>
      </c>
      <c r="U10" s="36" t="str">
        <f>VLOOKUP($B10,Данные!$A$2:$W$1215,17,FALSE)</f>
        <v>5000К 4000К* 3000К*</v>
      </c>
      <c r="V10" s="36">
        <f>VLOOKUP($B10,Данные!$A$2:$W$1215,7,FALSE)</f>
        <v>67</v>
      </c>
      <c r="W10" s="105" t="str">
        <f>VLOOKUP($B10,Данные!$A$2:$W$1215,18,FALSE)</f>
        <v>5 лет</v>
      </c>
      <c r="X10" s="74"/>
      <c r="Y10" s="605"/>
    </row>
    <row r="11" spans="1:25" s="5" customFormat="1" ht="90" customHeight="1">
      <c r="A11" s="529"/>
      <c r="B11" s="37" t="s">
        <v>151</v>
      </c>
      <c r="C11" s="172">
        <f>VLOOKUP(B11,Данные!A:AB,28,FALSE)</f>
        <v>3002</v>
      </c>
      <c r="D11" s="532" t="s">
        <v>166</v>
      </c>
      <c r="E11" s="535" t="str">
        <f>CONCATENATE(CONCATENATE($F$4,": ",$F11,CHAR(10),$G$4,": ",$G11,CHAR(10),$H$4,": ",$H11,CHAR(10),$I$4,": ",$I11,CHAR(10),$J$4,": ",$J11,CHAR(10),$K$4,": ",$K11,CHAR(10),$L$4,": ",$L11,CHAR(10)),"*Цветовая темп.: 5000К (по умолчанию), 3000К, 4000К (опционально)")</f>
        <v>КСС: ШБ (широкая, боковая), 45*140°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11" s="73" t="str">
        <f>VLOOKUP($B11,Данные!$A$2:$W$1215,6,FALSE)</f>
        <v>ШБ (широкая, боковая), 45*140°</v>
      </c>
      <c r="G11" s="73" t="str">
        <f>VLOOKUP($B11,Данные!$A$2:$W$1215,8,FALSE)</f>
        <v>Samsung LH351</v>
      </c>
      <c r="H11" s="73" t="str">
        <f>VLOOKUP($B11,Данные!$A$2:$W$1215,14,FALSE)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1" s="73" t="str">
        <f>VLOOKUP($B11,Данные!$A$2:$W$1215,4,FALSE)</f>
        <v>176-264В AС</v>
      </c>
      <c r="J11" s="73">
        <f>VLOOKUP($B11,Данные!$A$2:$W$1215,5,FALSE)</f>
        <v>0.95</v>
      </c>
      <c r="K11" s="73" t="str">
        <f>VLOOKUP($B11,Данные!$A$2:$W$1215,15,FALSE)</f>
        <v xml:space="preserve"> -60°...+50° С</v>
      </c>
      <c r="L11" s="73" t="str">
        <f>VLOOKUP($B11,Данные!$A$2:$W$1215,16,FALSE)</f>
        <v>100 000 ч</v>
      </c>
      <c r="M11" s="73" t="str">
        <f>VLOOKUP($B11,Данные!A:AB,10,FALSE)</f>
        <v>225х100х140</v>
      </c>
      <c r="N11" s="22" t="str">
        <f>VLOOKUP($B11,Данные!A:AB,11,FALSE)</f>
        <v>250x115x140</v>
      </c>
      <c r="O11" s="22">
        <f>VLOOKUP($B11,Данные!A:AB,12,FALSE)</f>
        <v>1000</v>
      </c>
      <c r="P11" s="22">
        <f>VLOOKUP($B11,Данные!A:AB,13,FALSE)</f>
        <v>1100</v>
      </c>
      <c r="Q11" s="22">
        <f>VLOOKUP($B11,Данные!$A$2:$W$1215,9,FALSE)</f>
        <v>12</v>
      </c>
      <c r="R11" s="19">
        <f>VLOOKUP($B11,Данные!$A$2:$W$1215,2,FALSE)</f>
        <v>27</v>
      </c>
      <c r="S11" s="20">
        <f>VLOOKUP($B11,Данные!$A$2:$W$1215,3,FALSE)</f>
        <v>4455</v>
      </c>
      <c r="T11" s="107">
        <f t="shared" si="0"/>
        <v>165</v>
      </c>
      <c r="U11" s="35" t="str">
        <f>VLOOKUP($B11,Данные!$A$2:$W$1215,17,FALSE)</f>
        <v>5000К 4000К* 3000К*</v>
      </c>
      <c r="V11" s="35">
        <f>VLOOKUP($B11,Данные!$A$2:$W$1215,7,FALSE)</f>
        <v>67</v>
      </c>
      <c r="W11" s="103" t="str">
        <f>VLOOKUP($B11,Данные!$A$2:$W$1215,18,FALSE)</f>
        <v>5 лет</v>
      </c>
      <c r="X11" s="73"/>
      <c r="Y11" s="112">
        <f>VLOOKUP($B11,Данные!$A$2:$X$1215,24,FALSE)</f>
        <v>2935</v>
      </c>
    </row>
    <row r="12" spans="1:25" s="5" customFormat="1" ht="90" customHeight="1">
      <c r="A12" s="530"/>
      <c r="B12" s="38" t="s">
        <v>153</v>
      </c>
      <c r="C12" s="173">
        <f>VLOOKUP(B12,Данные!A:AB,28,FALSE)</f>
        <v>3004</v>
      </c>
      <c r="D12" s="533"/>
      <c r="E12" s="536"/>
      <c r="F12" s="76" t="str">
        <f>VLOOKUP($B12,Данные!$A$2:$W$1215,6,FALSE)</f>
        <v>ШБ (широкая, боковая), 45*140°</v>
      </c>
      <c r="G12" s="76" t="str">
        <f>VLOOKUP($B12,Данные!$A$2:$W$1215,8,FALSE)</f>
        <v>Samsung LH351</v>
      </c>
      <c r="H12" s="76" t="str">
        <f>VLOOKUP($B12,Данные!$A$2:$W$1215,14,FALSE)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2" s="76" t="str">
        <f>VLOOKUP($B12,Данные!$A$2:$W$1215,4,FALSE)</f>
        <v>176-264В AС</v>
      </c>
      <c r="J12" s="76">
        <f>VLOOKUP($B12,Данные!$A$2:$W$1215,5,FALSE)</f>
        <v>0.95</v>
      </c>
      <c r="K12" s="76" t="str">
        <f>VLOOKUP($B12,Данные!$A$2:$W$1215,15,FALSE)</f>
        <v xml:space="preserve"> -60°...+50° С</v>
      </c>
      <c r="L12" s="76" t="str">
        <f>VLOOKUP($B12,Данные!$A$2:$W$1215,16,FALSE)</f>
        <v>100 000 ч</v>
      </c>
      <c r="M12" s="76" t="str">
        <f>VLOOKUP($B12,Данные!A:AB,10,FALSE)</f>
        <v>375х100х140</v>
      </c>
      <c r="N12" s="307" t="str">
        <f>VLOOKUP($B12,Данные!A:AB,11,FALSE)</f>
        <v>400x115x140</v>
      </c>
      <c r="O12" s="307">
        <f>VLOOKUP($B12,Данные!A:AB,12,FALSE)</f>
        <v>1350</v>
      </c>
      <c r="P12" s="307">
        <f>VLOOKUP($B12,Данные!A:AB,13,FALSE)</f>
        <v>1450</v>
      </c>
      <c r="Q12" s="30">
        <f>VLOOKUP($B12,Данные!$A$2:$W$1215,9,FALSE)</f>
        <v>24</v>
      </c>
      <c r="R12" s="27">
        <f>VLOOKUP($B12,Данные!$A$2:$W$1215,2,FALSE)</f>
        <v>53</v>
      </c>
      <c r="S12" s="28">
        <f>VLOOKUP($B12,Данные!$A$2:$W$1215,3,FALSE)</f>
        <v>8745</v>
      </c>
      <c r="T12" s="198">
        <f t="shared" si="0"/>
        <v>165</v>
      </c>
      <c r="U12" s="34" t="str">
        <f>VLOOKUP($B12,Данные!$A$2:$W$1215,17,FALSE)</f>
        <v>5000К 4000К* 3000К*</v>
      </c>
      <c r="V12" s="34">
        <f>VLOOKUP($B12,Данные!$A$2:$W$1215,7,FALSE)</f>
        <v>67</v>
      </c>
      <c r="W12" s="104" t="str">
        <f>VLOOKUP($B12,Данные!$A$2:$W$1215,18,FALSE)</f>
        <v>5 лет</v>
      </c>
      <c r="X12" s="76"/>
      <c r="Y12" s="113">
        <f>VLOOKUP($B12,Данные!$A$2:$X$1215,24,FALSE)</f>
        <v>4720</v>
      </c>
    </row>
    <row r="13" spans="1:25" s="5" customFormat="1" ht="90" customHeight="1" thickBot="1">
      <c r="A13" s="531"/>
      <c r="B13" s="39" t="s">
        <v>155</v>
      </c>
      <c r="C13" s="174">
        <f>VLOOKUP(B13,Данные!A:AB,28,FALSE)</f>
        <v>3006</v>
      </c>
      <c r="D13" s="534"/>
      <c r="E13" s="537"/>
      <c r="F13" s="74" t="str">
        <f>VLOOKUP($B13,Данные!$A$2:$W$1215,6,FALSE)</f>
        <v>ШБ (широкая, боковая), 45*140°</v>
      </c>
      <c r="G13" s="74" t="str">
        <f>VLOOKUP($B13,Данные!$A$2:$W$1215,8,FALSE)</f>
        <v>Samsung LH351</v>
      </c>
      <c r="H13" s="74" t="str">
        <f>VLOOKUP($B13,Данные!$A$2:$W$1215,14,FALSE)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3" s="74" t="str">
        <f>VLOOKUP($B13,Данные!$A$2:$W$1215,4,FALSE)</f>
        <v>176-264В AС</v>
      </c>
      <c r="J13" s="74">
        <f>VLOOKUP($B13,Данные!$A$2:$W$1215,5,FALSE)</f>
        <v>0.95</v>
      </c>
      <c r="K13" s="74" t="str">
        <f>VLOOKUP($B13,Данные!$A$2:$W$1215,15,FALSE)</f>
        <v xml:space="preserve"> -60°...+50° С</v>
      </c>
      <c r="L13" s="74" t="str">
        <f>VLOOKUP($B13,Данные!$A$2:$W$1215,16,FALSE)</f>
        <v>100 000 ч</v>
      </c>
      <c r="M13" s="74" t="str">
        <f>VLOOKUP($B13,Данные!A:AB,10,FALSE)</f>
        <v>550x100x140</v>
      </c>
      <c r="N13" s="308" t="str">
        <f>VLOOKUP($B13,Данные!A:AB,11,FALSE)</f>
        <v>560x115x140</v>
      </c>
      <c r="O13" s="308">
        <f>VLOOKUP($B13,Данные!A:AB,12,FALSE)</f>
        <v>1950</v>
      </c>
      <c r="P13" s="308">
        <f>VLOOKUP($B13,Данные!A:AB,13,FALSE)</f>
        <v>1900</v>
      </c>
      <c r="Q13" s="26">
        <f>VLOOKUP($B13,Данные!$A$2:$W$1215,9,FALSE)</f>
        <v>36</v>
      </c>
      <c r="R13" s="23">
        <f>VLOOKUP($B13,Данные!$A$2:$W$1215,2,FALSE)</f>
        <v>79</v>
      </c>
      <c r="S13" s="24">
        <f>VLOOKUP($B13,Данные!$A$2:$W$1215,3,FALSE)</f>
        <v>13035</v>
      </c>
      <c r="T13" s="108">
        <f t="shared" si="0"/>
        <v>165</v>
      </c>
      <c r="U13" s="36" t="str">
        <f>VLOOKUP($B13,Данные!$A$2:$W$1215,17,FALSE)</f>
        <v>5000К 4000К* 3000К*</v>
      </c>
      <c r="V13" s="36">
        <f>VLOOKUP($B13,Данные!$A$2:$W$1215,7,FALSE)</f>
        <v>67</v>
      </c>
      <c r="W13" s="105" t="str">
        <f>VLOOKUP($B13,Данные!$A$2:$W$1215,18,FALSE)</f>
        <v>5 лет</v>
      </c>
      <c r="X13" s="74"/>
      <c r="Y13" s="114">
        <f>VLOOKUP($B13,Данные!$A$2:$X$1215,24,FALSE)</f>
        <v>7155</v>
      </c>
    </row>
    <row r="14" spans="1:25" s="5" customFormat="1" ht="90" customHeight="1">
      <c r="A14" s="529"/>
      <c r="B14" s="37" t="s">
        <v>157</v>
      </c>
      <c r="C14" s="172">
        <f>VLOOKUP(B14,Данные!A:AB,28,FALSE)</f>
        <v>3008</v>
      </c>
      <c r="D14" s="532" t="s">
        <v>166</v>
      </c>
      <c r="E14" s="535" t="str">
        <f>CONCATENATE(CONCATENATE($F$4,": ",$F14,CHAR(10),$G$4,": ",$G14,CHAR(10),$H$4,": ",$H14,CHAR(10),$I$4,": ",$I14,CHAR(10),$J$4,": ",$J14,CHAR(10),$K$4,": ",$K14,CHAR(10),$L$4,": ",$L14,CHAR(10)),"*Цветовая темп.: 5000К (по умолчанию), 3000К, 4000К (опционально)")</f>
        <v>КСС: ШБ (широкая, боковая), 45*140°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14" s="118" t="str">
        <f>VLOOKUP($B14,Данные!$A$2:$W$1215,6,FALSE)</f>
        <v>ШБ (широкая, боковая), 45*140°</v>
      </c>
      <c r="G14" s="118" t="str">
        <f>VLOOKUP($B14,Данные!$A$2:$W$1215,8,FALSE)</f>
        <v>Samsung LH351</v>
      </c>
      <c r="H14" s="118" t="str">
        <f>VLOOKUP($B14,Данные!$A$2:$W$1215,14,FALSE)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4" s="118" t="str">
        <f>VLOOKUP($B14,Данные!$A$2:$W$1215,4,FALSE)</f>
        <v>176-264В AС</v>
      </c>
      <c r="J14" s="118">
        <f>VLOOKUP($B14,Данные!$A$2:$W$1215,5,FALSE)</f>
        <v>0.95</v>
      </c>
      <c r="K14" s="118" t="str">
        <f>VLOOKUP($B14,Данные!$A$2:$W$1215,15,FALSE)</f>
        <v xml:space="preserve"> -60°...+50° С</v>
      </c>
      <c r="L14" s="118" t="str">
        <f>VLOOKUP($B14,Данные!$A$2:$W$1215,16,FALSE)</f>
        <v>100 000 ч</v>
      </c>
      <c r="M14" s="118" t="str">
        <f>VLOOKUP($B14,Данные!A:AB,10,FALSE)</f>
        <v>225х100х125</v>
      </c>
      <c r="N14" s="22" t="str">
        <f>VLOOKUP($B14,Данные!A:AB,11,FALSE)</f>
        <v>250x115x140</v>
      </c>
      <c r="O14" s="22">
        <f>VLOOKUP($B14,Данные!A:AB,12,FALSE)</f>
        <v>950</v>
      </c>
      <c r="P14" s="22">
        <f>VLOOKUP($B14,Данные!A:AB,13,FALSE)</f>
        <v>1000</v>
      </c>
      <c r="Q14" s="22">
        <f>VLOOKUP($B14,Данные!$A$2:$W$1215,9,FALSE)</f>
        <v>12</v>
      </c>
      <c r="R14" s="19">
        <f>VLOOKUP($B14,Данные!$A$2:$W$1215,2,FALSE)</f>
        <v>27</v>
      </c>
      <c r="S14" s="20">
        <f>VLOOKUP($B14,Данные!$A$2:$W$1215,3,FALSE)</f>
        <v>4455</v>
      </c>
      <c r="T14" s="107">
        <f>S14/R14</f>
        <v>165</v>
      </c>
      <c r="U14" s="35" t="str">
        <f>VLOOKUP($B14,Данные!$A$2:$W$1215,17,FALSE)</f>
        <v>5000К 4000К* 3000К*</v>
      </c>
      <c r="V14" s="35">
        <f>VLOOKUP($B14,Данные!$A$2:$W$1215,7,FALSE)</f>
        <v>67</v>
      </c>
      <c r="W14" s="103" t="str">
        <f>VLOOKUP($B14,Данные!$A$2:$W$1215,18,FALSE)</f>
        <v>5 лет</v>
      </c>
      <c r="X14" s="118"/>
      <c r="Y14" s="112">
        <f>VLOOKUP($B14,Данные!$A$2:$X$1215,24,FALSE)</f>
        <v>2935</v>
      </c>
    </row>
    <row r="15" spans="1:25" s="5" customFormat="1" ht="90" customHeight="1">
      <c r="A15" s="530"/>
      <c r="B15" s="38" t="s">
        <v>159</v>
      </c>
      <c r="C15" s="173">
        <f>VLOOKUP(B15,Данные!A:AB,28,FALSE)</f>
        <v>3010</v>
      </c>
      <c r="D15" s="533"/>
      <c r="E15" s="536"/>
      <c r="F15" s="121" t="str">
        <f>VLOOKUP($B15,Данные!$A$2:$W$1215,6,FALSE)</f>
        <v>ШБ (широкая, боковая), 45*140°</v>
      </c>
      <c r="G15" s="121" t="str">
        <f>VLOOKUP($B15,Данные!$A$2:$W$1215,8,FALSE)</f>
        <v>Samsung LH351</v>
      </c>
      <c r="H15" s="121" t="str">
        <f>VLOOKUP($B15,Данные!$A$2:$W$1215,14,FALSE)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5" s="121" t="str">
        <f>VLOOKUP($B15,Данные!$A$2:$W$1215,4,FALSE)</f>
        <v>176-264В AС</v>
      </c>
      <c r="J15" s="121">
        <f>VLOOKUP($B15,Данные!$A$2:$W$1215,5,FALSE)</f>
        <v>0.95</v>
      </c>
      <c r="K15" s="121" t="str">
        <f>VLOOKUP($B15,Данные!$A$2:$W$1215,15,FALSE)</f>
        <v xml:space="preserve"> -60°...+50° С</v>
      </c>
      <c r="L15" s="121" t="str">
        <f>VLOOKUP($B15,Данные!$A$2:$W$1215,16,FALSE)</f>
        <v>100 000 ч</v>
      </c>
      <c r="M15" s="121" t="str">
        <f>VLOOKUP($B15,Данные!A:AB,10,FALSE)</f>
        <v>375x100x125</v>
      </c>
      <c r="N15" s="307" t="str">
        <f>VLOOKUP($B15,Данные!A:AB,11,FALSE)</f>
        <v>400x115x140</v>
      </c>
      <c r="O15" s="307">
        <f>VLOOKUP($B15,Данные!A:AB,12,FALSE)</f>
        <v>1400</v>
      </c>
      <c r="P15" s="307">
        <f>VLOOKUP($B15,Данные!A:AB,13,FALSE)</f>
        <v>1500</v>
      </c>
      <c r="Q15" s="30">
        <f>VLOOKUP($B15,Данные!$A$2:$W$1215,9,FALSE)</f>
        <v>24</v>
      </c>
      <c r="R15" s="27">
        <f>VLOOKUP($B15,Данные!$A$2:$W$1215,2,FALSE)</f>
        <v>53</v>
      </c>
      <c r="S15" s="28">
        <f>VLOOKUP($B15,Данные!$A$2:$W$1215,3,FALSE)</f>
        <v>8745</v>
      </c>
      <c r="T15" s="198">
        <f>S15/R15</f>
        <v>165</v>
      </c>
      <c r="U15" s="34" t="str">
        <f>VLOOKUP($B15,Данные!$A$2:$W$1215,17,FALSE)</f>
        <v>5000К 4000К* 3000К*</v>
      </c>
      <c r="V15" s="34">
        <f>VLOOKUP($B15,Данные!$A$2:$W$1215,7,FALSE)</f>
        <v>67</v>
      </c>
      <c r="W15" s="104" t="str">
        <f>VLOOKUP($B15,Данные!$A$2:$W$1215,18,FALSE)</f>
        <v>5 лет</v>
      </c>
      <c r="X15" s="121"/>
      <c r="Y15" s="113">
        <f>VLOOKUP($B15,Данные!$A$2:$X$1215,24,FALSE)</f>
        <v>4720</v>
      </c>
    </row>
    <row r="16" spans="1:25" s="5" customFormat="1" ht="90" customHeight="1" thickBot="1">
      <c r="A16" s="531"/>
      <c r="B16" s="39" t="s">
        <v>161</v>
      </c>
      <c r="C16" s="174">
        <f>VLOOKUP(B16,Данные!A:AB,28,FALSE)</f>
        <v>3012</v>
      </c>
      <c r="D16" s="534"/>
      <c r="E16" s="537"/>
      <c r="F16" s="119" t="str">
        <f>VLOOKUP($B16,Данные!$A$2:$W$1215,6,FALSE)</f>
        <v>ШБ (широкая, боковая), 45*140°</v>
      </c>
      <c r="G16" s="119" t="str">
        <f>VLOOKUP($B16,Данные!$A$2:$W$1215,8,FALSE)</f>
        <v>Samsung LH351</v>
      </c>
      <c r="H16" s="119" t="str">
        <f>VLOOKUP($B16,Данные!$A$2:$W$1215,14,FALSE)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6" s="119" t="str">
        <f>VLOOKUP($B16,Данные!$A$2:$W$1215,4,FALSE)</f>
        <v>176-264В AС</v>
      </c>
      <c r="J16" s="119">
        <f>VLOOKUP($B16,Данные!$A$2:$W$1215,5,FALSE)</f>
        <v>0.95</v>
      </c>
      <c r="K16" s="119" t="str">
        <f>VLOOKUP($B16,Данные!$A$2:$W$1215,15,FALSE)</f>
        <v xml:space="preserve"> -60°...+50° С</v>
      </c>
      <c r="L16" s="119" t="str">
        <f>VLOOKUP($B16,Данные!$A$2:$W$1215,16,FALSE)</f>
        <v>100 000 ч</v>
      </c>
      <c r="M16" s="119" t="str">
        <f>VLOOKUP($B16,Данные!A:AB,10,FALSE)</f>
        <v>550х100х125</v>
      </c>
      <c r="N16" s="308" t="str">
        <f>VLOOKUP($B16,Данные!A:AB,11,FALSE)</f>
        <v>560x115x140</v>
      </c>
      <c r="O16" s="308">
        <f>VLOOKUP($B16,Данные!A:AB,12,FALSE)</f>
        <v>2000</v>
      </c>
      <c r="P16" s="308">
        <f>VLOOKUP($B16,Данные!A:AB,13,FALSE)</f>
        <v>2150</v>
      </c>
      <c r="Q16" s="26">
        <f>VLOOKUP($B16,Данные!$A$2:$W$1215,9,FALSE)</f>
        <v>36</v>
      </c>
      <c r="R16" s="23">
        <f>VLOOKUP($B16,Данные!$A$2:$W$1215,2,FALSE)</f>
        <v>79</v>
      </c>
      <c r="S16" s="24">
        <f>VLOOKUP($B16,Данные!$A$2:$W$1215,3,FALSE)</f>
        <v>13035</v>
      </c>
      <c r="T16" s="108">
        <f>S16/R16</f>
        <v>165</v>
      </c>
      <c r="U16" s="36" t="str">
        <f>VLOOKUP($B16,Данные!$A$2:$W$1215,17,FALSE)</f>
        <v>5000К 4000К* 3000К*</v>
      </c>
      <c r="V16" s="36">
        <f>VLOOKUP($B16,Данные!$A$2:$W$1215,7,FALSE)</f>
        <v>67</v>
      </c>
      <c r="W16" s="105" t="str">
        <f>VLOOKUP($B16,Данные!$A$2:$W$1215,18,FALSE)</f>
        <v>5 лет</v>
      </c>
      <c r="X16" s="119"/>
      <c r="Y16" s="114">
        <f>VLOOKUP($B16,Данные!$A$2:$X$1215,24,FALSE)</f>
        <v>7155</v>
      </c>
    </row>
    <row r="17" spans="1:25" s="5" customFormat="1" ht="133.5" customHeight="1">
      <c r="A17" s="570"/>
      <c r="B17" s="11" t="s">
        <v>621</v>
      </c>
      <c r="C17" s="171">
        <f>VLOOKUP(B17,Данные!A:AB,28,FALSE)</f>
        <v>3037</v>
      </c>
      <c r="D17" s="532" t="s">
        <v>166</v>
      </c>
      <c r="E17" s="571" t="s">
        <v>671</v>
      </c>
      <c r="F17" s="464" t="str">
        <f>VLOOKUP($B17,Данные!$A$2:$W$1215,6,FALSE)</f>
        <v>ШБ (широкая, боковая), 150*80°</v>
      </c>
      <c r="G17" s="464" t="str">
        <f>VLOOKUP($B17,Данные!$A$2:$W$1215,8,FALSE)</f>
        <v>Samsung LH351</v>
      </c>
      <c r="H17" s="464" t="str">
        <f>VLOOKUP($B17,Данные!$A$2:$W$1215,14,FALSE)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7" s="469" t="str">
        <f>VLOOKUP($B17,Данные!$A$2:$W$1215,4,FALSE)</f>
        <v>176-264В AС</v>
      </c>
      <c r="J17" s="463">
        <f>VLOOKUP($B17,Данные!$A$2:$W$1215,5,FALSE)</f>
        <v>0.95</v>
      </c>
      <c r="K17" s="415" t="str">
        <f>VLOOKUP($B17,Данные!$A$2:$W$1215,15,FALSE)</f>
        <v xml:space="preserve"> -60°...+50° С</v>
      </c>
      <c r="L17" s="416" t="str">
        <f>VLOOKUP($B17,Данные!$A$2:$W$1215,16,FALSE)</f>
        <v>100 000 ч</v>
      </c>
      <c r="M17" s="416" t="str">
        <f>VLOOKUP($B17,Данные!A:AB,10,FALSE)</f>
        <v>325х100х140</v>
      </c>
      <c r="N17" s="416" t="e">
        <f>VLOOKUP($B17,Данные!A:AB,11,FALSE)</f>
        <v>#N/A</v>
      </c>
      <c r="O17" s="416">
        <f>VLOOKUP($B17,Данные!A:AB,12,FALSE)</f>
        <v>1200</v>
      </c>
      <c r="P17" s="416">
        <f>VLOOKUP($B17,Данные!A:AB,13,FALSE)</f>
        <v>1400</v>
      </c>
      <c r="Q17" s="416">
        <f>VLOOKUP($B17,Данные!$A$2:$W$1215,9,FALSE)</f>
        <v>28</v>
      </c>
      <c r="R17" s="417">
        <f>VLOOKUP($B17,Данные!$A$2:$W$1215,2,FALSE)</f>
        <v>62</v>
      </c>
      <c r="S17" s="418">
        <f>VLOOKUP($B17,Данные!$A$2:$W$1215,3,FALSE)</f>
        <v>9610</v>
      </c>
      <c r="T17" s="419">
        <f t="shared" ref="T17:T18" si="1">S17/R17</f>
        <v>155</v>
      </c>
      <c r="U17" s="420" t="str">
        <f>VLOOKUP($B17,Данные!$A$2:$W$1215,17,FALSE)</f>
        <v>5000К 4000К* 3000К*</v>
      </c>
      <c r="V17" s="420">
        <f>VLOOKUP($B17,Данные!$A$2:$W$1215,7,FALSE)</f>
        <v>67</v>
      </c>
      <c r="W17" s="421" t="str">
        <f>VLOOKUP($B17,Данные!$A$2:$W$1215,18,FALSE)</f>
        <v>5 лет</v>
      </c>
      <c r="X17" s="415"/>
      <c r="Y17" s="113">
        <f>VLOOKUP($B17,Данные!$A$2:$X$1215,24,FALSE)</f>
        <v>5190</v>
      </c>
    </row>
    <row r="18" spans="1:25" s="5" customFormat="1" ht="140.25" customHeight="1" thickBot="1">
      <c r="A18" s="568"/>
      <c r="B18" s="13" t="s">
        <v>659</v>
      </c>
      <c r="C18" s="170">
        <f>VLOOKUP(B18,Данные!A:AB,28,FALSE)</f>
        <v>3039</v>
      </c>
      <c r="D18" s="534"/>
      <c r="E18" s="537"/>
      <c r="F18" s="465" t="str">
        <f>VLOOKUP($B18,Данные!$A$2:$W$1215,6,FALSE)</f>
        <v>ШБ (широкая, боковая), 150*80°</v>
      </c>
      <c r="G18" s="465" t="str">
        <f>VLOOKUP($B18,Данные!$A$2:$W$1215,8,FALSE)</f>
        <v>Samsung LH351</v>
      </c>
      <c r="H18" s="435" t="str">
        <f>VLOOKUP($B18,Данные!$A$2:$W$1215,14,FALSE)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8" s="465" t="str">
        <f>VLOOKUP($B18,Данные!$A$2:$W$1215,4,FALSE)</f>
        <v>176-264В AС</v>
      </c>
      <c r="J18" s="465">
        <f>VLOOKUP($B18,Данные!$A$2:$W$1215,5,FALSE)</f>
        <v>0.95</v>
      </c>
      <c r="K18" s="465" t="str">
        <f>VLOOKUP($B18,Данные!$A$2:$W$1215,15,FALSE)</f>
        <v xml:space="preserve"> -60°...+50° С</v>
      </c>
      <c r="L18" s="467" t="str">
        <f>VLOOKUP($B18,Данные!$A$2:$W$1215,16,FALSE)</f>
        <v>100 000 ч</v>
      </c>
      <c r="M18" s="467" t="str">
        <f>VLOOKUP($B18,Данные!A:AB,10,FALSE)</f>
        <v>625х100х140</v>
      </c>
      <c r="N18" s="467" t="e">
        <f>VLOOKUP($B18,Данные!A:AB,11,FALSE)</f>
        <v>#N/A</v>
      </c>
      <c r="O18" s="467">
        <f>VLOOKUP($B18,Данные!A:AB,12,FALSE)</f>
        <v>2400</v>
      </c>
      <c r="P18" s="467">
        <f>VLOOKUP($B18,Данные!A:AB,13,FALSE)</f>
        <v>2650</v>
      </c>
      <c r="Q18" s="467">
        <f>VLOOKUP($B18,Данные!$A$2:$W$1215,9,FALSE)</f>
        <v>56</v>
      </c>
      <c r="R18" s="23">
        <f>VLOOKUP($B18,Данные!$A$2:$W$1215,2,FALSE)</f>
        <v>125</v>
      </c>
      <c r="S18" s="24">
        <f>VLOOKUP($B18,Данные!$A$2:$W$1215,3,FALSE)</f>
        <v>19375</v>
      </c>
      <c r="T18" s="108">
        <f t="shared" si="1"/>
        <v>155</v>
      </c>
      <c r="U18" s="36" t="str">
        <f>VLOOKUP($B18,Данные!$A$2:$W$1215,17,FALSE)</f>
        <v>5000К 4000К* 3000К*</v>
      </c>
      <c r="V18" s="36">
        <f>VLOOKUP($B18,Данные!$A$2:$W$1215,7,FALSE)</f>
        <v>67</v>
      </c>
      <c r="W18" s="105" t="str">
        <f>VLOOKUP($B18,Данные!$A$2:$W$1215,18,FALSE)</f>
        <v>5 лет</v>
      </c>
      <c r="X18" s="465"/>
      <c r="Y18" s="481">
        <f>VLOOKUP($B18,Данные!$A$2:$X$1215,24,FALSE)</f>
        <v>8650</v>
      </c>
    </row>
    <row r="19" spans="1:25" s="5" customFormat="1" ht="136.5" customHeight="1">
      <c r="A19" s="570"/>
      <c r="B19" s="11" t="s">
        <v>658</v>
      </c>
      <c r="C19" s="171">
        <f>VLOOKUP(B19,Данные!A:AB,28,FALSE)</f>
        <v>3038</v>
      </c>
      <c r="D19" s="532" t="s">
        <v>166</v>
      </c>
      <c r="E19" s="571" t="s">
        <v>671</v>
      </c>
      <c r="F19" s="464" t="str">
        <f>VLOOKUP($B19,Данные!$A$2:$W$1215,6,FALSE)</f>
        <v>ШБ (широкая, боковая), 150*80°</v>
      </c>
      <c r="G19" s="463" t="str">
        <f>VLOOKUP($B19,Данные!$A$2:$W$1215,8,FALSE)</f>
        <v>Samsung LH351</v>
      </c>
      <c r="H19" s="464" t="str">
        <f>VLOOKUP($B19,Данные!$A$2:$W$1215,14,FALSE)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9" s="464" t="str">
        <f>VLOOKUP($B19,Данные!$A$2:$W$1215,4,FALSE)</f>
        <v>176-264В AС</v>
      </c>
      <c r="J19" s="464">
        <f>VLOOKUP($B19,Данные!$A$2:$W$1215,5,FALSE)</f>
        <v>0.95</v>
      </c>
      <c r="K19" s="464" t="str">
        <f>VLOOKUP($B19,Данные!$A$2:$W$1215,15,FALSE)</f>
        <v xml:space="preserve"> -60°...+50° С</v>
      </c>
      <c r="L19" s="22" t="str">
        <f>VLOOKUP($B19,Данные!$A$2:$W$1215,16,FALSE)</f>
        <v>100 000 ч</v>
      </c>
      <c r="M19" s="466" t="str">
        <f>VLOOKUP($B19,Данные!A:AB,10,FALSE)</f>
        <v>325х100х125</v>
      </c>
      <c r="N19" s="466" t="e">
        <f>VLOOKUP($B19,Данные!A:AB,11,FALSE)</f>
        <v>#N/A</v>
      </c>
      <c r="O19" s="22">
        <f>VLOOKUP($B19,Данные!A:AB,12,FALSE)</f>
        <v>1300</v>
      </c>
      <c r="P19" s="22">
        <f>VLOOKUP($B19,Данные!A:AB,13,FALSE)</f>
        <v>1500</v>
      </c>
      <c r="Q19" s="22">
        <f>VLOOKUP($B19,Данные!$A$2:$W$1215,9,FALSE)</f>
        <v>28</v>
      </c>
      <c r="R19" s="27">
        <f>VLOOKUP($B19,Данные!$A$2:$W$1215,2,FALSE)</f>
        <v>62</v>
      </c>
      <c r="S19" s="28">
        <f>VLOOKUP($B19,Данные!$A$2:$W$1215,3,FALSE)</f>
        <v>9610</v>
      </c>
      <c r="T19" s="107">
        <f>S19/R19</f>
        <v>155</v>
      </c>
      <c r="U19" s="35" t="str">
        <f>VLOOKUP($B19,Данные!$A$2:$W$1215,17,FALSE)</f>
        <v>5000К 4000К* 3000К*</v>
      </c>
      <c r="V19" s="34">
        <f>VLOOKUP($B19,Данные!$A$2:$W$1215,7,FALSE)</f>
        <v>67</v>
      </c>
      <c r="W19" s="104" t="str">
        <f>VLOOKUP($B19,Данные!$A$2:$W$1215,18,FALSE)</f>
        <v>5 лет</v>
      </c>
      <c r="X19" s="463"/>
      <c r="Y19" s="113">
        <f>VLOOKUP($B19,Данные!$A$2:$X$1215,24,FALSE)</f>
        <v>5190</v>
      </c>
    </row>
    <row r="20" spans="1:25" s="5" customFormat="1" ht="138.75" customHeight="1" thickBot="1">
      <c r="A20" s="568"/>
      <c r="B20" s="13" t="s">
        <v>660</v>
      </c>
      <c r="C20" s="275">
        <f>VLOOKUP(B20,Данные!A:AB,28,FALSE)</f>
        <v>3040</v>
      </c>
      <c r="D20" s="534"/>
      <c r="E20" s="537"/>
      <c r="F20" s="465" t="str">
        <f>VLOOKUP($B20,Данные!$A$2:$W$1215,6,FALSE)</f>
        <v>ШБ (широкая, боковая), 150*80°</v>
      </c>
      <c r="G20" s="465" t="str">
        <f>VLOOKUP($B20,Данные!$A$2:$W$1215,8,FALSE)</f>
        <v>Samsung LH351</v>
      </c>
      <c r="H20" s="465" t="str">
        <f>VLOOKUP($B20,Данные!$A$2:$W$1215,14,FALSE)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20" s="465" t="str">
        <f>VLOOKUP($B20,Данные!$A$2:$W$1215,4,FALSE)</f>
        <v>176-264В AС</v>
      </c>
      <c r="J20" s="465">
        <f>VLOOKUP($B20,Данные!$A$2:$W$1215,5,FALSE)</f>
        <v>0.95</v>
      </c>
      <c r="K20" s="465" t="str">
        <f>VLOOKUP($B20,Данные!$A$2:$W$1215,15,FALSE)</f>
        <v xml:space="preserve"> -60°...+50° С</v>
      </c>
      <c r="L20" s="467" t="str">
        <f>VLOOKUP($B20,Данные!$A$2:$W$1215,16,FALSE)</f>
        <v>100 000 ч</v>
      </c>
      <c r="M20" s="467" t="str">
        <f>VLOOKUP($B20,Данные!A:AB,10,FALSE)</f>
        <v>625х100х125</v>
      </c>
      <c r="N20" s="467" t="e">
        <f>VLOOKUP($B20,Данные!A:AB,11,FALSE)</f>
        <v>#N/A</v>
      </c>
      <c r="O20" s="467">
        <f>VLOOKUP($B20,Данные!A:AB,12,FALSE)</f>
        <v>2500</v>
      </c>
      <c r="P20" s="467">
        <f>VLOOKUP($B20,Данные!A:AB,13,FALSE)</f>
        <v>2700</v>
      </c>
      <c r="Q20" s="467">
        <f>VLOOKUP($B20,Данные!$A$2:$W$1215,9,FALSE)</f>
        <v>56</v>
      </c>
      <c r="R20" s="23">
        <f>VLOOKUP($B20,Данные!$A$2:$W$1215,2,FALSE)</f>
        <v>125</v>
      </c>
      <c r="S20" s="24">
        <f>VLOOKUP($B20,Данные!$A$2:$W$1215,3,FALSE)</f>
        <v>19375</v>
      </c>
      <c r="T20" s="108">
        <f>S20/R20</f>
        <v>155</v>
      </c>
      <c r="U20" s="36" t="str">
        <f>VLOOKUP($B20,Данные!$A$2:$W$1215,17,FALSE)</f>
        <v>5000К 4000К* 3000К*</v>
      </c>
      <c r="V20" s="36">
        <f>VLOOKUP($B20,Данные!$A$2:$W$1215,7,FALSE)</f>
        <v>67</v>
      </c>
      <c r="W20" s="105" t="str">
        <f>VLOOKUP($B20,Данные!$A$2:$W$1215,18,FALSE)</f>
        <v>5 лет</v>
      </c>
      <c r="X20" s="465"/>
      <c r="Y20" s="114">
        <f>VLOOKUP($B20,Данные!$A$2:$X$1215,24,FALSE)</f>
        <v>8650</v>
      </c>
    </row>
    <row r="21" spans="1:25" s="5" customFormat="1" ht="275.25" customHeight="1" thickBot="1">
      <c r="A21" s="384"/>
      <c r="B21" s="11" t="s">
        <v>525</v>
      </c>
      <c r="C21" s="184" t="s">
        <v>837</v>
      </c>
      <c r="D21" s="379" t="s">
        <v>166</v>
      </c>
      <c r="E21" s="381" t="str">
        <f>CONCATENATE(CONCATENATE($F$4,": ",$F21,CHAR(10),$H$4,": ",$H21,CHAR(10),$I$4,": ",$I21,CHAR(10),$J$4,": ",$J21,CHAR(10),$K$4,": ",$K21,CHAR(10),$L$4,": ",$L21,CHAR(10)),"*Цветовая темп.: 5000К (по умолчанию), 3000К, 4000К (опционально)")</f>
        <v>КСС: ШБ (широкая, боковая), 45*140°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21" s="381" t="str">
        <f>VLOOKUP($B21,Данные!$A$2:$W$1215,6,FALSE)</f>
        <v>ШБ (широкая, боковая), 45*140°</v>
      </c>
      <c r="G21" s="381" t="str">
        <f>VLOOKUP($B21,Данные!$A$2:$W$1215,8,FALSE)</f>
        <v>Samsung LH351</v>
      </c>
      <c r="H21" s="381" t="str">
        <f>VLOOKUP($B21,Данные!$A$2:$W$1215,14,FALSE)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21" s="381" t="str">
        <f>VLOOKUP($B21,Данные!$A$2:$W$1215,4,FALSE)</f>
        <v>176-264В AС</v>
      </c>
      <c r="J21" s="381">
        <f>VLOOKUP($B21,Данные!$A$2:$W$1215,5,FALSE)</f>
        <v>0.95</v>
      </c>
      <c r="K21" s="381" t="str">
        <f>VLOOKUP($B21,Данные!$A$2:$W$1215,15,FALSE)</f>
        <v xml:space="preserve"> -60°...+50° С</v>
      </c>
      <c r="L21" s="22" t="str">
        <f>VLOOKUP($B21,Данные!$A$2:$W$1215,16,FALSE)</f>
        <v>100 000 ч</v>
      </c>
      <c r="M21" s="22" t="str">
        <f>VLOOKUP($B21,Данные!A:AB,10,FALSE)</f>
        <v>825x100x140</v>
      </c>
      <c r="N21" s="22" t="str">
        <f>VLOOKUP($B21,Данные!A:AB,11,FALSE)</f>
        <v>850x110x120</v>
      </c>
      <c r="O21" s="22">
        <f>VLOOKUP($B21,Данные!A:AB,12,FALSE)</f>
        <v>3000</v>
      </c>
      <c r="P21" s="22">
        <f>VLOOKUP($B21,Данные!A:AB,13,FALSE)</f>
        <v>3300</v>
      </c>
      <c r="Q21" s="22">
        <f>VLOOKUP($B21,Данные!$A$2:$W$1215,9,FALSE)</f>
        <v>48</v>
      </c>
      <c r="R21" s="19">
        <v>115</v>
      </c>
      <c r="S21" s="20">
        <f>VLOOKUP($B21,Данные!$A$2:$W$1215,3,FALSE)</f>
        <v>18975</v>
      </c>
      <c r="T21" s="107">
        <f t="shared" si="0"/>
        <v>165</v>
      </c>
      <c r="U21" s="35" t="str">
        <f>VLOOKUP($B21,Данные!$A$2:$W$1215,17,FALSE)</f>
        <v>5000К 4000К* 3000К*</v>
      </c>
      <c r="V21" s="35">
        <f>VLOOKUP($B21,Данные!$A$2:$W$1215,7,FALSE)</f>
        <v>67</v>
      </c>
      <c r="W21" s="103" t="str">
        <f>VLOOKUP($B21,Данные!$A$2:$W$1215,18,FALSE)</f>
        <v>5 лет</v>
      </c>
      <c r="X21" s="381"/>
      <c r="Y21" s="114">
        <f>VLOOKUP($B21,Данные!$A$2:$X$1215,24,FALSE)</f>
        <v>9125</v>
      </c>
    </row>
    <row r="22" spans="1:25" s="5" customFormat="1" ht="269.25" customHeight="1" thickBot="1">
      <c r="A22" s="383"/>
      <c r="B22" s="11" t="s">
        <v>524</v>
      </c>
      <c r="C22" s="184" t="s">
        <v>836</v>
      </c>
      <c r="D22" s="379" t="s">
        <v>166</v>
      </c>
      <c r="E22" s="381" t="str">
        <f>CONCATENATE(CONCATENATE($F$4,": ",$F22,CHAR(10),$H$4,": ",$H22,CHAR(10),$I$4,": ",$I22,CHAR(10),$J$4,": ",$J22,CHAR(10),$K$4,": ",$K22,CHAR(10),$L$4,": ",$L22,CHAR(10)),"*Цветовая темп.: 5000К (по умолчанию), 3000К, 4000К (опционально)")</f>
        <v>КСС: ШБ (широкая, боковая), 45*140°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22" s="381" t="str">
        <f>VLOOKUP($B22,Данные!$A$2:$W$1215,6,FALSE)</f>
        <v>ШБ (широкая, боковая), 45*140°</v>
      </c>
      <c r="G22" s="381" t="str">
        <f>VLOOKUP($B22,Данные!$A$2:$W$1215,8,FALSE)</f>
        <v>Samsung LH351</v>
      </c>
      <c r="H22" s="381" t="str">
        <f>VLOOKUP($B22,Данные!$A$2:$W$1215,14,FALSE)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22" s="381" t="str">
        <f>VLOOKUP($B22,Данные!$A$2:$W$1215,4,FALSE)</f>
        <v>176-264В AС</v>
      </c>
      <c r="J22" s="381">
        <f>VLOOKUP($B22,Данные!$A$2:$W$1215,5,FALSE)</f>
        <v>0.95</v>
      </c>
      <c r="K22" s="381" t="str">
        <f>VLOOKUP($B22,Данные!$A$2:$W$1215,15,FALSE)</f>
        <v xml:space="preserve"> -60°...+50° С</v>
      </c>
      <c r="L22" s="22" t="str">
        <f>VLOOKUP($B22,Данные!$A$2:$W$1215,16,FALSE)</f>
        <v>100 000 ч</v>
      </c>
      <c r="M22" s="22" t="str">
        <f>VLOOKUP($B22,Данные!A:AB,10,FALSE)</f>
        <v>1025x100x140</v>
      </c>
      <c r="N22" s="22" t="str">
        <f>VLOOKUP($B22,Данные!A:AB,11,FALSE)</f>
        <v>1050x110x120</v>
      </c>
      <c r="O22" s="22">
        <f>VLOOKUP($B22,Данные!A:AB,12,FALSE)</f>
        <v>3700</v>
      </c>
      <c r="P22" s="22">
        <f>VLOOKUP($B22,Данные!A:AB,13,FALSE)</f>
        <v>3950</v>
      </c>
      <c r="Q22" s="22">
        <f>VLOOKUP($B22,Данные!$A$2:$W$1215,9,FALSE)</f>
        <v>60</v>
      </c>
      <c r="R22" s="19">
        <f>VLOOKUP($B22,Данные!$A$2:$W$1215,2,FALSE)</f>
        <v>145</v>
      </c>
      <c r="S22" s="20">
        <f>VLOOKUP($B22,Данные!$A$2:$W$1215,3,FALSE)</f>
        <v>23925</v>
      </c>
      <c r="T22" s="107">
        <f t="shared" ref="T22:T28" si="2">S22/R22</f>
        <v>165</v>
      </c>
      <c r="U22" s="35" t="str">
        <f>VLOOKUP($B22,Данные!$A$2:$W$1215,17,FALSE)</f>
        <v>5000К 4000К* 3000К*</v>
      </c>
      <c r="V22" s="35">
        <f>VLOOKUP($B22,Данные!$A$2:$W$1215,7,FALSE)</f>
        <v>67</v>
      </c>
      <c r="W22" s="103" t="str">
        <f>VLOOKUP($B22,Данные!$A$2:$W$1215,18,FALSE)</f>
        <v>5 лет</v>
      </c>
      <c r="X22" s="381"/>
      <c r="Y22" s="114">
        <f>VLOOKUP($B22,Данные!$A$2:$X$1215,24,FALSE)</f>
        <v>12585</v>
      </c>
    </row>
    <row r="23" spans="1:25" s="9" customFormat="1" ht="90" customHeight="1">
      <c r="A23" s="539"/>
      <c r="B23" s="127" t="s">
        <v>176</v>
      </c>
      <c r="C23" s="175">
        <f>VLOOKUP(B23,Данные!A:AB,28,FALSE)</f>
        <v>3013</v>
      </c>
      <c r="D23" s="532" t="s">
        <v>166</v>
      </c>
      <c r="E23" s="609" t="str">
        <f>CONCATENATE(CONCATENATE($F$4,": ",$F23,CHAR(10),$G$4,": ",$G23,CHAR(10),$H$4,": ",$H23,CHAR(10),$I$4,": ",$I23,CHAR(10),$J$4,": ",$J23,CHAR(10),$K$4,": ",$K23,CHAR(10),$L$4,": ",$L23,CHAR(10)),"*Цветовая темп.: 5000К (по умолчанию), 3000К, 4000К (опционально)")</f>
        <v>КСС: ШБ (широкая, боковая), 30*120°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23" s="122" t="str">
        <f>VLOOKUP($B23,Данные!$A$2:$W$1215,6,FALSE)</f>
        <v>ШБ (широкая, боковая), 30*120°</v>
      </c>
      <c r="G23" s="122" t="str">
        <f>VLOOKUP($B23,Данные!$A$2:$W$1215,8,FALSE)</f>
        <v>Samsung LH351</v>
      </c>
      <c r="H23" s="122" t="str">
        <f>VLOOKUP($B23,Данные!$A$2:$W$1215,14,FALSE)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23" s="122" t="str">
        <f>VLOOKUP($B23,Данные!$A$2:$W$1215,4,FALSE)</f>
        <v>176-264В AС</v>
      </c>
      <c r="J23" s="122">
        <f>VLOOKUP($B23,Данные!$A$2:$W$1215,5,FALSE)</f>
        <v>0.95</v>
      </c>
      <c r="K23" s="122" t="str">
        <f>VLOOKUP($B23,Данные!$A$2:$W$1215,15,FALSE)</f>
        <v xml:space="preserve"> -60°...+50° С</v>
      </c>
      <c r="L23" s="122" t="str">
        <f>VLOOKUP($B23,Данные!$A$2:$W$1215,16,FALSE)</f>
        <v>100 000 ч</v>
      </c>
      <c r="M23" s="122" t="str">
        <f>VLOOKUP($B23,Данные!A:AB,10,FALSE)</f>
        <v>225х210х140</v>
      </c>
      <c r="N23" s="124" t="e">
        <f>VLOOKUP($B23,Данные!A:AB,11,FALSE)</f>
        <v>#N/A</v>
      </c>
      <c r="O23" s="124">
        <f>VLOOKUP($B23,Данные!A:AB,12,FALSE)</f>
        <v>1850</v>
      </c>
      <c r="P23" s="124">
        <f>VLOOKUP($B23,Данные!A:AB,13,FALSE)</f>
        <v>2050</v>
      </c>
      <c r="Q23" s="124">
        <f>VLOOKUP($B23,Данные!$A$2:$W$1215,9,FALSE)</f>
        <v>24</v>
      </c>
      <c r="R23" s="31">
        <f>VLOOKUP($B23,Данные!$A$2:$W$1215,2,FALSE)</f>
        <v>54</v>
      </c>
      <c r="S23" s="116">
        <f>VLOOKUP($B23,Данные!$A$2:$W$1215,3,FALSE)</f>
        <v>8910</v>
      </c>
      <c r="T23" s="95">
        <f t="shared" si="2"/>
        <v>165</v>
      </c>
      <c r="U23" s="85" t="str">
        <f>VLOOKUP($B23,Данные!$A$2:$W$1215,17,FALSE)</f>
        <v>5000К 4000К* 3000К*</v>
      </c>
      <c r="V23" s="85">
        <f>VLOOKUP($B23,Данные!$A$2:$W$1215,7,FALSE)</f>
        <v>67</v>
      </c>
      <c r="W23" s="98" t="str">
        <f>VLOOKUP($B23,Данные!$A$2:$W$1215,18,FALSE)</f>
        <v>5 лет</v>
      </c>
      <c r="X23" s="122"/>
      <c r="Y23" s="603"/>
    </row>
    <row r="24" spans="1:25" s="9" customFormat="1" ht="90" customHeight="1">
      <c r="A24" s="540"/>
      <c r="B24" s="128" t="s">
        <v>177</v>
      </c>
      <c r="C24" s="176">
        <f>VLOOKUP(B24,Данные!A:AB,28,FALSE)</f>
        <v>3014</v>
      </c>
      <c r="D24" s="533"/>
      <c r="E24" s="610"/>
      <c r="F24" s="33" t="str">
        <f>VLOOKUP($B24,Данные!$A$2:$W$1215,6,FALSE)</f>
        <v>ШБ (широкая, боковая), 30*120°</v>
      </c>
      <c r="G24" s="33" t="str">
        <f>VLOOKUP($B24,Данные!$A$2:$W$1215,8,FALSE)</f>
        <v>Samsung LH351</v>
      </c>
      <c r="H24" s="33" t="str">
        <f>VLOOKUP($B24,Данные!$A$2:$W$1215,14,FALSE)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24" s="33" t="str">
        <f>VLOOKUP($B24,Данные!$A$2:$W$1215,4,FALSE)</f>
        <v>176-264В AС</v>
      </c>
      <c r="J24" s="33">
        <f>VLOOKUP($B24,Данные!$A$2:$W$1215,5,FALSE)</f>
        <v>0.95</v>
      </c>
      <c r="K24" s="33" t="str">
        <f>VLOOKUP($B24,Данные!$A$2:$W$1215,15,FALSE)</f>
        <v xml:space="preserve"> -60°...+50° С</v>
      </c>
      <c r="L24" s="33" t="str">
        <f>VLOOKUP($B24,Данные!$A$2:$W$1215,16,FALSE)</f>
        <v>100 000 ч</v>
      </c>
      <c r="M24" s="33" t="str">
        <f>VLOOKUP($B24,Данные!A:AB,10,FALSE)</f>
        <v>375х210х140</v>
      </c>
      <c r="N24" s="125" t="e">
        <f>VLOOKUP($B24,Данные!A:AB,11,FALSE)</f>
        <v>#N/A</v>
      </c>
      <c r="O24" s="125">
        <f>VLOOKUP($B24,Данные!A:AB,12,FALSE)</f>
        <v>2500</v>
      </c>
      <c r="P24" s="125">
        <f>VLOOKUP($B24,Данные!A:AB,13,FALSE)</f>
        <v>2700</v>
      </c>
      <c r="Q24" s="125">
        <f>VLOOKUP($B24,Данные!$A$2:$W$1215,9,FALSE)</f>
        <v>48</v>
      </c>
      <c r="R24" s="32">
        <f>VLOOKUP($B24,Данные!$A$2:$W$1215,2,FALSE)</f>
        <v>106</v>
      </c>
      <c r="S24" s="120">
        <f>VLOOKUP($B24,Данные!$A$2:$W$1215,3,FALSE)</f>
        <v>17490</v>
      </c>
      <c r="T24" s="96">
        <f t="shared" si="2"/>
        <v>165</v>
      </c>
      <c r="U24" s="86" t="str">
        <f>VLOOKUP($B24,Данные!$A$2:$W$1215,17,FALSE)</f>
        <v>5000К 4000К* 3000К*</v>
      </c>
      <c r="V24" s="86">
        <f>VLOOKUP($B24,Данные!$A$2:$W$1215,7,FALSE)</f>
        <v>67</v>
      </c>
      <c r="W24" s="99" t="str">
        <f>VLOOKUP($B24,Данные!$A$2:$W$1215,18,FALSE)</f>
        <v>5 лет</v>
      </c>
      <c r="X24" s="33"/>
      <c r="Y24" s="604"/>
    </row>
    <row r="25" spans="1:25" s="9" customFormat="1" ht="90" customHeight="1" thickBot="1">
      <c r="A25" s="541"/>
      <c r="B25" s="129" t="s">
        <v>178</v>
      </c>
      <c r="C25" s="177">
        <f>VLOOKUP(B25,Данные!A:AB,28,FALSE)</f>
        <v>3015</v>
      </c>
      <c r="D25" s="534"/>
      <c r="E25" s="611"/>
      <c r="F25" s="123" t="str">
        <f>VLOOKUP($B25,Данные!$A$2:$W$1215,6,FALSE)</f>
        <v>ШБ (широкая, боковая), 30*120°</v>
      </c>
      <c r="G25" s="123" t="str">
        <f>VLOOKUP($B25,Данные!$A$2:$W$1215,8,FALSE)</f>
        <v>Samsung LH351</v>
      </c>
      <c r="H25" s="123" t="str">
        <f>VLOOKUP($B25,Данные!$A$2:$W$1215,14,FALSE)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25" s="123" t="str">
        <f>VLOOKUP($B25,Данные!$A$2:$W$1215,4,FALSE)</f>
        <v>176-264В AС</v>
      </c>
      <c r="J25" s="123">
        <f>VLOOKUP($B25,Данные!$A$2:$W$1215,5,FALSE)</f>
        <v>0.95</v>
      </c>
      <c r="K25" s="123" t="str">
        <f>VLOOKUP($B25,Данные!$A$2:$W$1215,15,FALSE)</f>
        <v xml:space="preserve"> -60°...+50° С</v>
      </c>
      <c r="L25" s="123" t="str">
        <f>VLOOKUP($B25,Данные!$A$2:$W$1215,16,FALSE)</f>
        <v>100 000 ч</v>
      </c>
      <c r="M25" s="123" t="str">
        <f>VLOOKUP($B25,Данные!A:AB,10,FALSE)</f>
        <v>550х210х140</v>
      </c>
      <c r="N25" s="126" t="e">
        <f>VLOOKUP($B25,Данные!A:AB,11,FALSE)</f>
        <v>#N/A</v>
      </c>
      <c r="O25" s="126">
        <f>VLOOKUP($B25,Данные!A:AB,12,FALSE)</f>
        <v>3350</v>
      </c>
      <c r="P25" s="126">
        <f>VLOOKUP($B25,Данные!A:AB,13,FALSE)</f>
        <v>3600</v>
      </c>
      <c r="Q25" s="126">
        <f>VLOOKUP($B25,Данные!$A$2:$W$1215,9,FALSE)</f>
        <v>72</v>
      </c>
      <c r="R25" s="69">
        <f>VLOOKUP($B25,Данные!$A$2:$W$1215,2,FALSE)</f>
        <v>158</v>
      </c>
      <c r="S25" s="117">
        <f>VLOOKUP($B25,Данные!$A$2:$W$1215,3,FALSE)</f>
        <v>26070</v>
      </c>
      <c r="T25" s="97">
        <f t="shared" si="2"/>
        <v>165</v>
      </c>
      <c r="U25" s="87" t="str">
        <f>VLOOKUP($B25,Данные!$A$2:$W$1215,17,FALSE)</f>
        <v>5000К 4000К* 3000К*</v>
      </c>
      <c r="V25" s="87">
        <f>VLOOKUP($B25,Данные!$A$2:$W$1215,7,FALSE)</f>
        <v>67</v>
      </c>
      <c r="W25" s="100" t="str">
        <f>VLOOKUP($B25,Данные!$A$2:$W$1215,18,FALSE)</f>
        <v>5 лет</v>
      </c>
      <c r="X25" s="123"/>
      <c r="Y25" s="605"/>
    </row>
    <row r="26" spans="1:25" s="9" customFormat="1" ht="90" customHeight="1">
      <c r="A26" s="539"/>
      <c r="B26" s="127" t="s">
        <v>173</v>
      </c>
      <c r="C26" s="175">
        <f>VLOOKUP(B26,Данные!A:AB,28,FALSE)</f>
        <v>3019</v>
      </c>
      <c r="D26" s="532" t="s">
        <v>166</v>
      </c>
      <c r="E26" s="609" t="str">
        <f>CONCATENATE(CONCATENATE($F$4,": ",$F26,CHAR(10),$G$4,": ",$G26,CHAR(10),$H$4,": ",$H26,CHAR(10),$I$4,": ",$I26,CHAR(10),$J$4,": ",$J26,CHAR(10),$K$4,": ",$K26,CHAR(10),$L$4,": ",$L26,CHAR(10)),"*Цветовая темп.: 5000К (по умолчанию), 3000К, 4000К (опционально)")</f>
        <v>КСС: ШБ (широкая, боковая), 30*120°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26" s="122" t="str">
        <f>VLOOKUP($B26,Данные!$A$2:$W$1215,6,FALSE)</f>
        <v>ШБ (широкая, боковая), 30*120°</v>
      </c>
      <c r="G26" s="122" t="str">
        <f>VLOOKUP($B26,Данные!$A$2:$W$1215,8,FALSE)</f>
        <v>Samsung LH351</v>
      </c>
      <c r="H26" s="122" t="str">
        <f>VLOOKUP($B26,Данные!$A$2:$W$1215,14,FALSE)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26" s="122" t="str">
        <f>VLOOKUP($B26,Данные!$A$2:$W$1215,4,FALSE)</f>
        <v>176-264В AС</v>
      </c>
      <c r="J26" s="122">
        <f>VLOOKUP($B26,Данные!$A$2:$W$1215,5,FALSE)</f>
        <v>0.95</v>
      </c>
      <c r="K26" s="122" t="str">
        <f>VLOOKUP($B26,Данные!$A$2:$W$1215,15,FALSE)</f>
        <v xml:space="preserve"> -60°...+50° С</v>
      </c>
      <c r="L26" s="122" t="str">
        <f>VLOOKUP($B26,Данные!$A$2:$W$1215,16,FALSE)</f>
        <v>100 000 ч</v>
      </c>
      <c r="M26" s="122" t="str">
        <f>VLOOKUP($B26,Данные!A:AB,10,FALSE)</f>
        <v>225х260х80</v>
      </c>
      <c r="N26" s="124" t="e">
        <f>VLOOKUP($B26,Данные!A:AB,11,FALSE)</f>
        <v>#N/A</v>
      </c>
      <c r="O26" s="124">
        <f>VLOOKUP($B26,Данные!A:AB,12,FALSE)</f>
        <v>1900</v>
      </c>
      <c r="P26" s="124">
        <f>VLOOKUP($B26,Данные!A:AB,13,FALSE)</f>
        <v>2100</v>
      </c>
      <c r="Q26" s="124">
        <f>VLOOKUP($B26,Данные!$A$2:$W$1215,9,FALSE)</f>
        <v>24</v>
      </c>
      <c r="R26" s="31">
        <f>VLOOKUP($B26,Данные!$A$2:$W$1215,2,FALSE)</f>
        <v>54</v>
      </c>
      <c r="S26" s="116">
        <f>VLOOKUP($B26,Данные!$A$2:$W$1215,3,FALSE)</f>
        <v>8910</v>
      </c>
      <c r="T26" s="95">
        <f t="shared" si="2"/>
        <v>165</v>
      </c>
      <c r="U26" s="85" t="str">
        <f>VLOOKUP($B26,Данные!$A$2:$W$1215,17,FALSE)</f>
        <v>5000К 4000К* 3000К*</v>
      </c>
      <c r="V26" s="85">
        <f>VLOOKUP($B26,Данные!$A$2:$W$1215,7,FALSE)</f>
        <v>67</v>
      </c>
      <c r="W26" s="98" t="str">
        <f>VLOOKUP($B26,Данные!$A$2:$W$1215,18,FALSE)</f>
        <v>5 лет</v>
      </c>
      <c r="X26" s="122"/>
      <c r="Y26" s="603"/>
    </row>
    <row r="27" spans="1:25" s="9" customFormat="1" ht="90" customHeight="1">
      <c r="A27" s="540"/>
      <c r="B27" s="128" t="s">
        <v>174</v>
      </c>
      <c r="C27" s="176">
        <f>VLOOKUP(B27,Данные!A:AB,28,FALSE)</f>
        <v>3020</v>
      </c>
      <c r="D27" s="533"/>
      <c r="E27" s="610"/>
      <c r="F27" s="33" t="str">
        <f>VLOOKUP($B27,Данные!$A$2:$W$1215,6,FALSE)</f>
        <v>ШБ (широкая, боковая), 30*120°</v>
      </c>
      <c r="G27" s="33" t="str">
        <f>VLOOKUP($B27,Данные!$A$2:$W$1215,8,FALSE)</f>
        <v>Samsung LH351</v>
      </c>
      <c r="H27" s="33" t="str">
        <f>VLOOKUP($B27,Данные!$A$2:$W$1215,14,FALSE)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27" s="33" t="str">
        <f>VLOOKUP($B27,Данные!$A$2:$W$1215,4,FALSE)</f>
        <v>176-264В AС</v>
      </c>
      <c r="J27" s="33">
        <f>VLOOKUP($B27,Данные!$A$2:$W$1215,5,FALSE)</f>
        <v>0.95</v>
      </c>
      <c r="K27" s="33" t="str">
        <f>VLOOKUP($B27,Данные!$A$2:$W$1215,15,FALSE)</f>
        <v xml:space="preserve"> -60°...+50° С</v>
      </c>
      <c r="L27" s="33" t="str">
        <f>VLOOKUP($B27,Данные!$A$2:$W$1215,16,FALSE)</f>
        <v>100 000 ч</v>
      </c>
      <c r="M27" s="33" t="str">
        <f>VLOOKUP($B27,Данные!A:AB,10,FALSE)</f>
        <v>375х260х80</v>
      </c>
      <c r="N27" s="125" t="e">
        <f>VLOOKUP($B27,Данные!A:AB,11,FALSE)</f>
        <v>#N/A</v>
      </c>
      <c r="O27" s="125">
        <f>VLOOKUP($B27,Данные!A:AB,12,FALSE)</f>
        <v>2450</v>
      </c>
      <c r="P27" s="125">
        <f>VLOOKUP($B27,Данные!A:AB,13,FALSE)</f>
        <v>2650</v>
      </c>
      <c r="Q27" s="125">
        <f>VLOOKUP($B27,Данные!$A$2:$W$1215,9,FALSE)</f>
        <v>48</v>
      </c>
      <c r="R27" s="32">
        <f>VLOOKUP($B27,Данные!$A$2:$W$1215,2,FALSE)</f>
        <v>106</v>
      </c>
      <c r="S27" s="120">
        <f>VLOOKUP($B27,Данные!$A$2:$W$1215,3,FALSE)</f>
        <v>17490</v>
      </c>
      <c r="T27" s="96">
        <f t="shared" si="2"/>
        <v>165</v>
      </c>
      <c r="U27" s="86" t="str">
        <f>VLOOKUP($B27,Данные!$A$2:$W$1215,17,FALSE)</f>
        <v>5000К 4000К* 3000К*</v>
      </c>
      <c r="V27" s="86">
        <f>VLOOKUP($B27,Данные!$A$2:$W$1215,7,FALSE)</f>
        <v>67</v>
      </c>
      <c r="W27" s="99" t="str">
        <f>VLOOKUP($B27,Данные!$A$2:$W$1215,18,FALSE)</f>
        <v>5 лет</v>
      </c>
      <c r="X27" s="33"/>
      <c r="Y27" s="604"/>
    </row>
    <row r="28" spans="1:25" s="9" customFormat="1" ht="90" customHeight="1" thickBot="1">
      <c r="A28" s="541"/>
      <c r="B28" s="129" t="s">
        <v>175</v>
      </c>
      <c r="C28" s="177">
        <f>VLOOKUP(B28,Данные!A:AB,28,FALSE)</f>
        <v>3021</v>
      </c>
      <c r="D28" s="534"/>
      <c r="E28" s="611"/>
      <c r="F28" s="123" t="str">
        <f>VLOOKUP($B28,Данные!$A$2:$W$1215,6,FALSE)</f>
        <v>ШБ (широкая, боковая), 30*120°</v>
      </c>
      <c r="G28" s="123" t="str">
        <f>VLOOKUP($B28,Данные!$A$2:$W$1215,8,FALSE)</f>
        <v>Samsung LH351</v>
      </c>
      <c r="H28" s="123" t="str">
        <f>VLOOKUP($B28,Данные!$A$2:$W$1215,14,FALSE)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28" s="123" t="str">
        <f>VLOOKUP($B28,Данные!$A$2:$W$1215,4,FALSE)</f>
        <v>176-264В AС</v>
      </c>
      <c r="J28" s="123">
        <f>VLOOKUP($B28,Данные!$A$2:$W$1215,5,FALSE)</f>
        <v>0.95</v>
      </c>
      <c r="K28" s="123" t="str">
        <f>VLOOKUP($B28,Данные!$A$2:$W$1215,15,FALSE)</f>
        <v xml:space="preserve"> -60°...+50° С</v>
      </c>
      <c r="L28" s="123" t="str">
        <f>VLOOKUP($B28,Данные!$A$2:$W$1215,16,FALSE)</f>
        <v>100 000 ч</v>
      </c>
      <c r="M28" s="123" t="str">
        <f>VLOOKUP($B28,Данные!A:AB,10,FALSE)</f>
        <v>550х260х80</v>
      </c>
      <c r="N28" s="126" t="e">
        <f>VLOOKUP($B28,Данные!A:AB,11,FALSE)</f>
        <v>#N/A</v>
      </c>
      <c r="O28" s="126">
        <f>VLOOKUP($B28,Данные!A:AB,12,FALSE)</f>
        <v>3350</v>
      </c>
      <c r="P28" s="126">
        <f>VLOOKUP($B28,Данные!A:AB,13,FALSE)</f>
        <v>3600</v>
      </c>
      <c r="Q28" s="126">
        <f>VLOOKUP($B28,Данные!$A$2:$W$1215,9,FALSE)</f>
        <v>72</v>
      </c>
      <c r="R28" s="69">
        <f>VLOOKUP($B28,Данные!$A$2:$W$1215,2,FALSE)</f>
        <v>158</v>
      </c>
      <c r="S28" s="117">
        <f>VLOOKUP($B28,Данные!$A$2:$W$1215,3,FALSE)</f>
        <v>26070</v>
      </c>
      <c r="T28" s="97">
        <f t="shared" si="2"/>
        <v>165</v>
      </c>
      <c r="U28" s="87" t="str">
        <f>VLOOKUP($B28,Данные!$A$2:$W$1215,17,FALSE)</f>
        <v>5000К 4000К* 3000К*</v>
      </c>
      <c r="V28" s="87">
        <f>VLOOKUP($B28,Данные!$A$2:$W$1215,7,FALSE)</f>
        <v>67</v>
      </c>
      <c r="W28" s="100" t="str">
        <f>VLOOKUP($B28,Данные!$A$2:$W$1215,18,FALSE)</f>
        <v>5 лет</v>
      </c>
      <c r="X28" s="123"/>
      <c r="Y28" s="605"/>
    </row>
    <row r="29" spans="1:25" s="9" customFormat="1" ht="90" customHeight="1">
      <c r="A29" s="539"/>
      <c r="B29" s="127" t="s">
        <v>179</v>
      </c>
      <c r="C29" s="175">
        <f>VLOOKUP(B29,Данные!A:AB,28,FALSE)</f>
        <v>3016</v>
      </c>
      <c r="D29" s="532" t="s">
        <v>166</v>
      </c>
      <c r="E29" s="609" t="str">
        <f>CONCATENATE(CONCATENATE($F$4,": ",$F29,CHAR(10),$G$4,": ",$G29,CHAR(10),$H$4,": ",$H29,CHAR(10),$I$4,": ",$I29,CHAR(10),$J$4,": ",$J29,CHAR(10),$K$4,": ",$K29,CHAR(10),$L$4,": ",$L29,CHAR(10)),"*Цветовая темп.: 5000К (по умолчанию), 3000К, 4000К (опционально)")</f>
        <v>КСС: ШБ (широкая, боковая), 45*140°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29" s="122" t="str">
        <f>VLOOKUP($B29,Данные!$A$2:$W$1215,6,FALSE)</f>
        <v>ШБ (широкая, боковая), 45*140°</v>
      </c>
      <c r="G29" s="122" t="str">
        <f>VLOOKUP($B29,Данные!$A$2:$W$1215,8,FALSE)</f>
        <v>Samsung LH351</v>
      </c>
      <c r="H29" s="122" t="str">
        <f>VLOOKUP($B29,Данные!$A$2:$W$1215,14,FALSE)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29" s="122" t="str">
        <f>VLOOKUP($B29,Данные!$A$2:$W$1215,4,FALSE)</f>
        <v>176-264В AС</v>
      </c>
      <c r="J29" s="122">
        <f>VLOOKUP($B29,Данные!$A$2:$W$1215,5,FALSE)</f>
        <v>0.95</v>
      </c>
      <c r="K29" s="122" t="str">
        <f>VLOOKUP($B29,Данные!$A$2:$W$1215,15,FALSE)</f>
        <v xml:space="preserve"> -60°...+50° С</v>
      </c>
      <c r="L29" s="122" t="str">
        <f>VLOOKUP($B29,Данные!$A$2:$W$1215,16,FALSE)</f>
        <v>100 000 ч</v>
      </c>
      <c r="M29" s="122" t="str">
        <f>VLOOKUP($B29,Данные!A:AB,10,FALSE)</f>
        <v>225х210х140</v>
      </c>
      <c r="N29" s="124" t="e">
        <f>VLOOKUP($B29,Данные!A:AB,11,FALSE)</f>
        <v>#N/A</v>
      </c>
      <c r="O29" s="124">
        <f>VLOOKUP($B29,Данные!A:AB,12,FALSE)</f>
        <v>1850</v>
      </c>
      <c r="P29" s="124">
        <f>VLOOKUP($B29,Данные!A:AB,13,FALSE)</f>
        <v>2050</v>
      </c>
      <c r="Q29" s="124">
        <f>VLOOKUP($B29,Данные!$A$2:$W$1215,9,FALSE)</f>
        <v>24</v>
      </c>
      <c r="R29" s="31">
        <f>VLOOKUP($B29,Данные!$A$2:$W$1215,2,FALSE)</f>
        <v>54</v>
      </c>
      <c r="S29" s="116">
        <f>VLOOKUP($B29,Данные!$A$2:$W$1215,3,FALSE)</f>
        <v>8910</v>
      </c>
      <c r="T29" s="95">
        <f t="shared" ref="T29:T52" si="3">S29/R29</f>
        <v>165</v>
      </c>
      <c r="U29" s="85" t="str">
        <f>VLOOKUP($B29,Данные!$A$2:$W$1215,17,FALSE)</f>
        <v>5000К 4000К* 3000К*</v>
      </c>
      <c r="V29" s="85">
        <f>VLOOKUP($B29,Данные!$A$2:$W$1215,7,FALSE)</f>
        <v>67</v>
      </c>
      <c r="W29" s="98" t="str">
        <f>VLOOKUP($B29,Данные!$A$2:$W$1215,18,FALSE)</f>
        <v>5 лет</v>
      </c>
      <c r="X29" s="122"/>
      <c r="Y29" s="112">
        <f>VLOOKUP($B29,Данные!$A$2:$X$1215,24,FALSE)</f>
        <v>5885</v>
      </c>
    </row>
    <row r="30" spans="1:25" s="9" customFormat="1" ht="90" customHeight="1">
      <c r="A30" s="540"/>
      <c r="B30" s="128" t="s">
        <v>180</v>
      </c>
      <c r="C30" s="176">
        <f>VLOOKUP(B30,Данные!A:AB,28,FALSE)</f>
        <v>3017</v>
      </c>
      <c r="D30" s="533"/>
      <c r="E30" s="610"/>
      <c r="F30" s="33" t="str">
        <f>VLOOKUP($B30,Данные!$A$2:$W$1215,6,FALSE)</f>
        <v>ШБ (широкая, боковая), 45*140°</v>
      </c>
      <c r="G30" s="33" t="str">
        <f>VLOOKUP($B30,Данные!$A$2:$W$1215,8,FALSE)</f>
        <v>Samsung LH351</v>
      </c>
      <c r="H30" s="33" t="str">
        <f>VLOOKUP($B30,Данные!$A$2:$W$1215,14,FALSE)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30" s="33" t="str">
        <f>VLOOKUP($B30,Данные!$A$2:$W$1215,4,FALSE)</f>
        <v>176-264В AС</v>
      </c>
      <c r="J30" s="33">
        <f>VLOOKUP($B30,Данные!$A$2:$W$1215,5,FALSE)</f>
        <v>0.95</v>
      </c>
      <c r="K30" s="33" t="str">
        <f>VLOOKUP($B30,Данные!$A$2:$W$1215,15,FALSE)</f>
        <v xml:space="preserve"> -60°...+50° С</v>
      </c>
      <c r="L30" s="33" t="str">
        <f>VLOOKUP($B30,Данные!$A$2:$W$1215,16,FALSE)</f>
        <v>100 000 ч</v>
      </c>
      <c r="M30" s="33" t="str">
        <f>VLOOKUP($B30,Данные!A:AB,10,FALSE)</f>
        <v>375х210х140</v>
      </c>
      <c r="N30" s="125" t="e">
        <f>VLOOKUP($B30,Данные!A:AB,11,FALSE)</f>
        <v>#N/A</v>
      </c>
      <c r="O30" s="125">
        <f>VLOOKUP($B30,Данные!A:AB,12,FALSE)</f>
        <v>2500</v>
      </c>
      <c r="P30" s="125">
        <f>VLOOKUP($B30,Данные!A:AB,13,FALSE)</f>
        <v>2700</v>
      </c>
      <c r="Q30" s="125">
        <f>VLOOKUP($B30,Данные!$A$2:$W$1215,9,FALSE)</f>
        <v>48</v>
      </c>
      <c r="R30" s="32">
        <f>VLOOKUP($B30,Данные!$A$2:$W$1215,2,FALSE)</f>
        <v>106</v>
      </c>
      <c r="S30" s="120">
        <f>VLOOKUP($B30,Данные!$A$2:$W$1215,3,FALSE)</f>
        <v>17490</v>
      </c>
      <c r="T30" s="96">
        <f t="shared" si="3"/>
        <v>165</v>
      </c>
      <c r="U30" s="86" t="str">
        <f>VLOOKUP($B30,Данные!$A$2:$W$1215,17,FALSE)</f>
        <v>5000К 4000К* 3000К*</v>
      </c>
      <c r="V30" s="86">
        <f>VLOOKUP($B30,Данные!$A$2:$W$1215,7,FALSE)</f>
        <v>67</v>
      </c>
      <c r="W30" s="99" t="str">
        <f>VLOOKUP($B30,Данные!$A$2:$W$1215,18,FALSE)</f>
        <v>5 лет</v>
      </c>
      <c r="X30" s="33"/>
      <c r="Y30" s="113">
        <f>VLOOKUP($B30,Данные!$A$2:$X$1215,24,FALSE)</f>
        <v>9440</v>
      </c>
    </row>
    <row r="31" spans="1:25" s="9" customFormat="1" ht="90" customHeight="1" thickBot="1">
      <c r="A31" s="541"/>
      <c r="B31" s="129" t="s">
        <v>181</v>
      </c>
      <c r="C31" s="177">
        <f>VLOOKUP(B31,Данные!A:AB,28,FALSE)</f>
        <v>3018</v>
      </c>
      <c r="D31" s="534"/>
      <c r="E31" s="611"/>
      <c r="F31" s="123" t="str">
        <f>VLOOKUP($B31,Данные!$A$2:$W$1215,6,FALSE)</f>
        <v>ШБ (широкая, боковая), 45*140°</v>
      </c>
      <c r="G31" s="123" t="str">
        <f>VLOOKUP($B31,Данные!$A$2:$W$1215,8,FALSE)</f>
        <v>Samsung LH351</v>
      </c>
      <c r="H31" s="123" t="str">
        <f>VLOOKUP($B31,Данные!$A$2:$W$1215,14,FALSE)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31" s="123" t="str">
        <f>VLOOKUP($B31,Данные!$A$2:$W$1215,4,FALSE)</f>
        <v>176-264В AС</v>
      </c>
      <c r="J31" s="123">
        <f>VLOOKUP($B31,Данные!$A$2:$W$1215,5,FALSE)</f>
        <v>0.95</v>
      </c>
      <c r="K31" s="123" t="str">
        <f>VLOOKUP($B31,Данные!$A$2:$W$1215,15,FALSE)</f>
        <v xml:space="preserve"> -60°...+50° С</v>
      </c>
      <c r="L31" s="123" t="str">
        <f>VLOOKUP($B31,Данные!$A$2:$W$1215,16,FALSE)</f>
        <v>100 000 ч</v>
      </c>
      <c r="M31" s="123" t="str">
        <f>VLOOKUP($B31,Данные!A:AB,10,FALSE)</f>
        <v>550х210х140</v>
      </c>
      <c r="N31" s="126" t="e">
        <f>VLOOKUP($B31,Данные!A:AB,11,FALSE)</f>
        <v>#N/A</v>
      </c>
      <c r="O31" s="126">
        <f>VLOOKUP($B31,Данные!A:AB,12,FALSE)</f>
        <v>3350</v>
      </c>
      <c r="P31" s="126">
        <f>VLOOKUP($B31,Данные!A:AB,13,FALSE)</f>
        <v>3600</v>
      </c>
      <c r="Q31" s="126">
        <f>VLOOKUP($B31,Данные!$A$2:$W$1215,9,FALSE)</f>
        <v>72</v>
      </c>
      <c r="R31" s="69">
        <f>VLOOKUP($B31,Данные!$A$2:$W$1215,2,FALSE)</f>
        <v>158</v>
      </c>
      <c r="S31" s="117">
        <f>VLOOKUP($B31,Данные!$A$2:$W$1215,3,FALSE)</f>
        <v>26070</v>
      </c>
      <c r="T31" s="97">
        <f t="shared" si="3"/>
        <v>165</v>
      </c>
      <c r="U31" s="87" t="str">
        <f>VLOOKUP($B31,Данные!$A$2:$W$1215,17,FALSE)</f>
        <v>5000К 4000К* 3000К*</v>
      </c>
      <c r="V31" s="87">
        <f>VLOOKUP($B31,Данные!$A$2:$W$1215,7,FALSE)</f>
        <v>67</v>
      </c>
      <c r="W31" s="100" t="str">
        <f>VLOOKUP($B31,Данные!$A$2:$W$1215,18,FALSE)</f>
        <v>5 лет</v>
      </c>
      <c r="X31" s="123"/>
      <c r="Y31" s="114">
        <f>VLOOKUP($B31,Данные!$A$2:$X$1215,24,FALSE)</f>
        <v>14315</v>
      </c>
    </row>
    <row r="32" spans="1:25" s="9" customFormat="1" ht="90" customHeight="1">
      <c r="A32" s="539"/>
      <c r="B32" s="127" t="s">
        <v>170</v>
      </c>
      <c r="C32" s="175">
        <f>VLOOKUP(B32,Данные!A:AB,28,FALSE)</f>
        <v>3022</v>
      </c>
      <c r="D32" s="532" t="s">
        <v>166</v>
      </c>
      <c r="E32" s="609" t="str">
        <f>CONCATENATE(CONCATENATE($F$4,": ",$F32,CHAR(10),$G$4,": ",$G32,CHAR(10),$H$4,": ",$H32,CHAR(10),$I$4,": ",$I32,CHAR(10),$J$4,": ",$J32,CHAR(10),$K$4,": ",$K32,CHAR(10),$L$4,": ",$L32,CHAR(10)),"*Цветовая темп.: 5000К (по умолчанию), 3000К, 4000К (опционально)")</f>
        <v>КСС: ШБ (широкая, боковая), 45*140°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32" s="122" t="str">
        <f>VLOOKUP($B32,Данные!$A$2:$W$1215,6,FALSE)</f>
        <v>ШБ (широкая, боковая), 45*140°</v>
      </c>
      <c r="G32" s="122" t="str">
        <f>VLOOKUP($B32,Данные!$A$2:$W$1215,8,FALSE)</f>
        <v>Samsung LH351</v>
      </c>
      <c r="H32" s="122" t="str">
        <f>VLOOKUP($B32,Данные!$A$2:$W$1215,14,FALSE)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32" s="122" t="str">
        <f>VLOOKUP($B32,Данные!$A$2:$W$1215,4,FALSE)</f>
        <v>176-264В AС</v>
      </c>
      <c r="J32" s="122">
        <f>VLOOKUP($B32,Данные!$A$2:$W$1215,5,FALSE)</f>
        <v>0.95</v>
      </c>
      <c r="K32" s="122" t="str">
        <f>VLOOKUP($B32,Данные!$A$2:$W$1215,15,FALSE)</f>
        <v xml:space="preserve"> -60°...+50° С</v>
      </c>
      <c r="L32" s="122" t="str">
        <f>VLOOKUP($B32,Данные!$A$2:$W$1215,16,FALSE)</f>
        <v>100 000 ч</v>
      </c>
      <c r="M32" s="122" t="str">
        <f>VLOOKUP($B32,Данные!A:AB,10,FALSE)</f>
        <v>225х260х80</v>
      </c>
      <c r="N32" s="124" t="e">
        <f>VLOOKUP($B32,Данные!A:AB,11,FALSE)</f>
        <v>#N/A</v>
      </c>
      <c r="O32" s="124">
        <f>VLOOKUP($B32,Данные!A:AB,12,FALSE)</f>
        <v>1900</v>
      </c>
      <c r="P32" s="124">
        <f>VLOOKUP($B32,Данные!A:AB,13,FALSE)</f>
        <v>2100</v>
      </c>
      <c r="Q32" s="124">
        <f>VLOOKUP($B32,Данные!$A$2:$W$1215,9,FALSE)</f>
        <v>24</v>
      </c>
      <c r="R32" s="31">
        <f>VLOOKUP($B32,Данные!$A$2:$W$1215,2,FALSE)</f>
        <v>54</v>
      </c>
      <c r="S32" s="116">
        <f>VLOOKUP($B32,Данные!$A$2:$W$1215,3,FALSE)</f>
        <v>8910</v>
      </c>
      <c r="T32" s="95">
        <f t="shared" ref="T32:T41" si="4">S32/R32</f>
        <v>165</v>
      </c>
      <c r="U32" s="85" t="str">
        <f>VLOOKUP($B32,Данные!$A$2:$W$1215,17,FALSE)</f>
        <v>5000К 4000К* 3000К*</v>
      </c>
      <c r="V32" s="85">
        <f>VLOOKUP($B32,Данные!$A$2:$W$1215,7,FALSE)</f>
        <v>67</v>
      </c>
      <c r="W32" s="98" t="str">
        <f>VLOOKUP($B32,Данные!$A$2:$W$1215,18,FALSE)</f>
        <v>5 лет</v>
      </c>
      <c r="X32" s="122"/>
      <c r="Y32" s="112">
        <f>VLOOKUP($B32,Данные!$A$2:$X$1215,24,FALSE)</f>
        <v>5885</v>
      </c>
    </row>
    <row r="33" spans="1:25" s="9" customFormat="1" ht="90" customHeight="1">
      <c r="A33" s="540"/>
      <c r="B33" s="128" t="s">
        <v>171</v>
      </c>
      <c r="C33" s="176">
        <f>VLOOKUP(B33,Данные!A:AB,28,FALSE)</f>
        <v>3023</v>
      </c>
      <c r="D33" s="533"/>
      <c r="E33" s="610"/>
      <c r="F33" s="33" t="str">
        <f>VLOOKUP($B33,Данные!$A$2:$W$1215,6,FALSE)</f>
        <v>ШБ (широкая, боковая), 45*140°</v>
      </c>
      <c r="G33" s="33" t="str">
        <f>VLOOKUP($B33,Данные!$A$2:$W$1215,8,FALSE)</f>
        <v>Samsung LH351</v>
      </c>
      <c r="H33" s="33" t="str">
        <f>VLOOKUP($B33,Данные!$A$2:$W$1215,14,FALSE)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33" s="33" t="str">
        <f>VLOOKUP($B33,Данные!$A$2:$W$1215,4,FALSE)</f>
        <v>176-264В AС</v>
      </c>
      <c r="J33" s="33">
        <f>VLOOKUP($B33,Данные!$A$2:$W$1215,5,FALSE)</f>
        <v>0.95</v>
      </c>
      <c r="K33" s="33" t="str">
        <f>VLOOKUP($B33,Данные!$A$2:$W$1215,15,FALSE)</f>
        <v xml:space="preserve"> -60°...+50° С</v>
      </c>
      <c r="L33" s="33" t="str">
        <f>VLOOKUP($B33,Данные!$A$2:$W$1215,16,FALSE)</f>
        <v>100 000 ч</v>
      </c>
      <c r="M33" s="33" t="str">
        <f>VLOOKUP($B33,Данные!A:AB,10,FALSE)</f>
        <v>375х260х80</v>
      </c>
      <c r="N33" s="125" t="e">
        <f>VLOOKUP($B33,Данные!A:AB,11,FALSE)</f>
        <v>#N/A</v>
      </c>
      <c r="O33" s="125">
        <f>VLOOKUP($B33,Данные!A:AB,12,FALSE)</f>
        <v>2450</v>
      </c>
      <c r="P33" s="125">
        <f>VLOOKUP($B33,Данные!A:AB,13,FALSE)</f>
        <v>2650</v>
      </c>
      <c r="Q33" s="125">
        <f>VLOOKUP($B33,Данные!$A$2:$W$1215,9,FALSE)</f>
        <v>48</v>
      </c>
      <c r="R33" s="32">
        <f>VLOOKUP($B33,Данные!$A$2:$W$1215,2,FALSE)</f>
        <v>106</v>
      </c>
      <c r="S33" s="120">
        <f>VLOOKUP($B33,Данные!$A$2:$W$1215,3,FALSE)</f>
        <v>17490</v>
      </c>
      <c r="T33" s="96">
        <f t="shared" si="4"/>
        <v>165</v>
      </c>
      <c r="U33" s="86" t="str">
        <f>VLOOKUP($B33,Данные!$A$2:$W$1215,17,FALSE)</f>
        <v>5000К 4000К* 3000К*</v>
      </c>
      <c r="V33" s="86">
        <f>VLOOKUP($B33,Данные!$A$2:$W$1215,7,FALSE)</f>
        <v>67</v>
      </c>
      <c r="W33" s="99" t="str">
        <f>VLOOKUP($B33,Данные!$A$2:$W$1215,18,FALSE)</f>
        <v>5 лет</v>
      </c>
      <c r="X33" s="33"/>
      <c r="Y33" s="113">
        <f>VLOOKUP($B33,Данные!$A$2:$X$1215,24,FALSE)</f>
        <v>9440</v>
      </c>
    </row>
    <row r="34" spans="1:25" s="9" customFormat="1" ht="90" customHeight="1" thickBot="1">
      <c r="A34" s="541"/>
      <c r="B34" s="129" t="s">
        <v>172</v>
      </c>
      <c r="C34" s="177">
        <f>VLOOKUP(B34,Данные!A:AB,28,FALSE)</f>
        <v>3024</v>
      </c>
      <c r="D34" s="534"/>
      <c r="E34" s="611"/>
      <c r="F34" s="123" t="str">
        <f>VLOOKUP($B34,Данные!$A$2:$W$1215,6,FALSE)</f>
        <v>ШБ (широкая, боковая), 45*140°</v>
      </c>
      <c r="G34" s="123" t="str">
        <f>VLOOKUP($B34,Данные!$A$2:$W$1215,8,FALSE)</f>
        <v>Samsung LH351</v>
      </c>
      <c r="H34" s="123" t="str">
        <f>VLOOKUP($B34,Данные!$A$2:$W$1215,14,FALSE)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34" s="123" t="str">
        <f>VLOOKUP($B34,Данные!$A$2:$W$1215,4,FALSE)</f>
        <v>176-264В AС</v>
      </c>
      <c r="J34" s="123">
        <f>VLOOKUP($B34,Данные!$A$2:$W$1215,5,FALSE)</f>
        <v>0.95</v>
      </c>
      <c r="K34" s="123" t="str">
        <f>VLOOKUP($B34,Данные!$A$2:$W$1215,15,FALSE)</f>
        <v xml:space="preserve"> -60°...+50° С</v>
      </c>
      <c r="L34" s="123" t="str">
        <f>VLOOKUP($B34,Данные!$A$2:$W$1215,16,FALSE)</f>
        <v>100 000 ч</v>
      </c>
      <c r="M34" s="123" t="str">
        <f>VLOOKUP($B34,Данные!A:AB,10,FALSE)</f>
        <v>550х260х80</v>
      </c>
      <c r="N34" s="126" t="e">
        <f>VLOOKUP($B34,Данные!A:AB,11,FALSE)</f>
        <v>#N/A</v>
      </c>
      <c r="O34" s="126">
        <f>VLOOKUP($B34,Данные!A:AB,12,FALSE)</f>
        <v>3350</v>
      </c>
      <c r="P34" s="126">
        <f>VLOOKUP($B34,Данные!A:AB,13,FALSE)</f>
        <v>3600</v>
      </c>
      <c r="Q34" s="126">
        <f>VLOOKUP($B34,Данные!$A$2:$W$1215,9,FALSE)</f>
        <v>72</v>
      </c>
      <c r="R34" s="69">
        <f>VLOOKUP($B34,Данные!$A$2:$W$1215,2,FALSE)</f>
        <v>158</v>
      </c>
      <c r="S34" s="117">
        <f>VLOOKUP($B34,Данные!$A$2:$W$1215,3,FALSE)</f>
        <v>26070</v>
      </c>
      <c r="T34" s="97">
        <f t="shared" si="4"/>
        <v>165</v>
      </c>
      <c r="U34" s="87" t="str">
        <f>VLOOKUP($B34,Данные!$A$2:$W$1215,17,FALSE)</f>
        <v>5000К 4000К* 3000К*</v>
      </c>
      <c r="V34" s="87">
        <f>VLOOKUP($B34,Данные!$A$2:$W$1215,7,FALSE)</f>
        <v>67</v>
      </c>
      <c r="W34" s="100" t="str">
        <f>VLOOKUP($B34,Данные!$A$2:$W$1215,18,FALSE)</f>
        <v>5 лет</v>
      </c>
      <c r="X34" s="123"/>
      <c r="Y34" s="114">
        <f>VLOOKUP($B34,Данные!$A$2:$X$1215,24,FALSE)</f>
        <v>14315</v>
      </c>
    </row>
    <row r="35" spans="1:25" s="5" customFormat="1" ht="135.75" customHeight="1">
      <c r="A35" s="567"/>
      <c r="B35" s="14" t="s">
        <v>661</v>
      </c>
      <c r="C35" s="167">
        <f>VLOOKUP(B35,Данные!A:AB,28,FALSE)</f>
        <v>3041</v>
      </c>
      <c r="D35" s="532" t="s">
        <v>166</v>
      </c>
      <c r="E35" s="571" t="s">
        <v>671</v>
      </c>
      <c r="F35" s="464" t="str">
        <f>VLOOKUP($B35,Данные!$A$2:$W$1215,6,FALSE)</f>
        <v>ШБ (широкая, боковая), 150*80°</v>
      </c>
      <c r="G35" s="464" t="str">
        <f>VLOOKUP($B35,Данные!$A$2:$W$1215,8,FALSE)</f>
        <v>Samsung LH351</v>
      </c>
      <c r="H35" s="464" t="str">
        <f>VLOOKUP($B35,Данные!$A$2:$W$1215,14,FALSE)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35" s="464" t="str">
        <f>VLOOKUP($B35,Данные!$A$2:$W$1215,4,FALSE)</f>
        <v>176-264В AС</v>
      </c>
      <c r="J35" s="464">
        <f>VLOOKUP($B35,Данные!$A$2:$W$1215,5,FALSE)</f>
        <v>0.95</v>
      </c>
      <c r="K35" s="464" t="str">
        <f>VLOOKUP($B35,Данные!$A$2:$W$1215,15,FALSE)</f>
        <v xml:space="preserve"> -60°...+50° С</v>
      </c>
      <c r="L35" s="466" t="str">
        <f>VLOOKUP($B35,Данные!$A$2:$W$1215,16,FALSE)</f>
        <v>100 000 ч</v>
      </c>
      <c r="M35" s="466" t="str">
        <f>VLOOKUP($B35,Данные!A:AB,10,FALSE)</f>
        <v>325х210х140</v>
      </c>
      <c r="N35" s="466" t="e">
        <f>VLOOKUP($B35,Данные!A:AB,11,FALSE)</f>
        <v>#N/A</v>
      </c>
      <c r="O35" s="466">
        <f>VLOOKUP($B35,Данные!A:AB,12,FALSE)</f>
        <v>2500</v>
      </c>
      <c r="P35" s="466">
        <f>VLOOKUP($B35,Данные!A:AB,13,FALSE)</f>
        <v>2700</v>
      </c>
      <c r="Q35" s="466">
        <f>VLOOKUP($B35,Данные!$A$2:$W$1215,9,FALSE)</f>
        <v>56</v>
      </c>
      <c r="R35" s="27">
        <f>VLOOKUP($B35,Данные!$A$2:$W$1215,2,FALSE)</f>
        <v>124</v>
      </c>
      <c r="S35" s="28">
        <f>VLOOKUP($B35,Данные!$A$2:$W$1215,3,FALSE)</f>
        <v>19220</v>
      </c>
      <c r="T35" s="198">
        <f t="shared" si="4"/>
        <v>155</v>
      </c>
      <c r="U35" s="34" t="str">
        <f>VLOOKUP($B35,Данные!$A$2:$W$1215,17,FALSE)</f>
        <v>5000К 4000К* 3000К*</v>
      </c>
      <c r="V35" s="34">
        <f>VLOOKUP($B35,Данные!$A$2:$W$1215,7,FALSE)</f>
        <v>67</v>
      </c>
      <c r="W35" s="104" t="str">
        <f>VLOOKUP($B35,Данные!$A$2:$W$1215,18,FALSE)</f>
        <v>5 лет</v>
      </c>
      <c r="X35" s="464"/>
      <c r="Y35" s="113">
        <f>VLOOKUP($B35,Данные!$A$2:$X$1215,24,FALSE)</f>
        <v>10385</v>
      </c>
    </row>
    <row r="36" spans="1:25" s="5" customFormat="1" ht="135.75" customHeight="1" thickBot="1">
      <c r="A36" s="568"/>
      <c r="B36" s="15" t="s">
        <v>663</v>
      </c>
      <c r="C36" s="166">
        <f>VLOOKUP(B36,Данные!A:AB,28,FALSE)</f>
        <v>3043</v>
      </c>
      <c r="D36" s="534"/>
      <c r="E36" s="537"/>
      <c r="F36" s="465" t="str">
        <f>VLOOKUP($B36,Данные!$A$2:$W$1215,6,FALSE)</f>
        <v>ШБ (широкая, боковая), 150*80°</v>
      </c>
      <c r="G36" s="465" t="str">
        <f>VLOOKUP($B36,Данные!$A$2:$W$1215,8,FALSE)</f>
        <v>Samsung LH351</v>
      </c>
      <c r="H36" s="465" t="str">
        <f>VLOOKUP($B36,Данные!$A$2:$W$1215,14,FALSE)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36" s="465" t="str">
        <f>VLOOKUP($B36,Данные!$A$2:$W$1215,4,FALSE)</f>
        <v>176-264В AС</v>
      </c>
      <c r="J36" s="465">
        <f>VLOOKUP($B36,Данные!$A$2:$W$1215,5,FALSE)</f>
        <v>0.95</v>
      </c>
      <c r="K36" s="465" t="str">
        <f>VLOOKUP($B36,Данные!$A$2:$W$1215,15,FALSE)</f>
        <v xml:space="preserve"> -60°...+50° С</v>
      </c>
      <c r="L36" s="467" t="str">
        <f>VLOOKUP($B36,Данные!$A$2:$W$1215,16,FALSE)</f>
        <v>100 000 ч</v>
      </c>
      <c r="M36" s="467" t="str">
        <f>VLOOKUP($B36,Данные!A:AB,10,FALSE)</f>
        <v>625х210х140</v>
      </c>
      <c r="N36" s="467" t="e">
        <f>VLOOKUP($B36,Данные!A:AB,11,FALSE)</f>
        <v>#N/A</v>
      </c>
      <c r="O36" s="467">
        <f>VLOOKUP($B36,Данные!A:AB,12,FALSE)</f>
        <v>4800</v>
      </c>
      <c r="P36" s="467">
        <f>VLOOKUP($B36,Данные!A:AB,13,FALSE)</f>
        <v>5200</v>
      </c>
      <c r="Q36" s="467">
        <f>VLOOKUP($B36,Данные!$A$2:$W$1215,9,FALSE)</f>
        <v>112</v>
      </c>
      <c r="R36" s="23">
        <f>VLOOKUP($B36,Данные!$A$2:$W$1215,2,FALSE)</f>
        <v>250</v>
      </c>
      <c r="S36" s="24">
        <f>VLOOKUP($B36,Данные!$A$2:$W$1215,3,FALSE)</f>
        <v>38750</v>
      </c>
      <c r="T36" s="108">
        <f t="shared" si="4"/>
        <v>155</v>
      </c>
      <c r="U36" s="36" t="str">
        <f>VLOOKUP($B36,Данные!$A$2:$W$1215,17,FALSE)</f>
        <v>5000К 4000К* 3000К*</v>
      </c>
      <c r="V36" s="36">
        <f>VLOOKUP($B36,Данные!$A$2:$W$1215,7,FALSE)</f>
        <v>67</v>
      </c>
      <c r="W36" s="105" t="str">
        <f>VLOOKUP($B36,Данные!$A$2:$W$1215,18,FALSE)</f>
        <v>5 лет</v>
      </c>
      <c r="X36" s="465"/>
      <c r="Y36" s="114">
        <f>VLOOKUP($B36,Данные!$A$2:$X$1215,24,FALSE)</f>
        <v>17305</v>
      </c>
    </row>
    <row r="37" spans="1:25" s="5" customFormat="1" ht="137.25" customHeight="1">
      <c r="A37" s="570"/>
      <c r="B37" s="422" t="s">
        <v>662</v>
      </c>
      <c r="C37" s="169">
        <f>VLOOKUP(B37,Данные!A:AB,28,FALSE)</f>
        <v>3042</v>
      </c>
      <c r="D37" s="532" t="s">
        <v>166</v>
      </c>
      <c r="E37" s="571" t="s">
        <v>671</v>
      </c>
      <c r="F37" s="463" t="str">
        <f>VLOOKUP($B37,Данные!$A$2:$W$1215,6,FALSE)</f>
        <v>ШБ (широкая, боковая), 150*80°</v>
      </c>
      <c r="G37" s="463" t="str">
        <f>VLOOKUP($B37,Данные!$A$2:$W$1215,8,FALSE)</f>
        <v>Samsung LH351</v>
      </c>
      <c r="H37" s="463" t="str">
        <f>VLOOKUP($B37,Данные!$A$2:$W$1215,14,FALSE)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37" s="463" t="str">
        <f>VLOOKUP($B37,Данные!$A$2:$W$1215,4,FALSE)</f>
        <v>176-264В AС</v>
      </c>
      <c r="J37" s="463">
        <f>VLOOKUP($B37,Данные!$A$2:$W$1215,5,FALSE)</f>
        <v>0.95</v>
      </c>
      <c r="K37" s="463" t="str">
        <f>VLOOKUP($B37,Данные!$A$2:$W$1215,15,FALSE)</f>
        <v xml:space="preserve"> -60°...+50° С</v>
      </c>
      <c r="L37" s="22" t="str">
        <f>VLOOKUP($B37,Данные!$A$2:$W$1215,16,FALSE)</f>
        <v>100 000 ч</v>
      </c>
      <c r="M37" s="22" t="str">
        <f>VLOOKUP($B37,Данные!A:AB,10,FALSE)</f>
        <v>325х260х80</v>
      </c>
      <c r="N37" s="22" t="e">
        <f>VLOOKUP($B37,Данные!A:AB,11,FALSE)</f>
        <v>#N/A</v>
      </c>
      <c r="O37" s="22">
        <f>VLOOKUP($B37,Данные!A:AB,12,FALSE)</f>
        <v>2600</v>
      </c>
      <c r="P37" s="22">
        <f>VLOOKUP($B37,Данные!A:AB,13,FALSE)</f>
        <v>2800</v>
      </c>
      <c r="Q37" s="22">
        <f>VLOOKUP($B37,Данные!$A$2:$W$1215,9,FALSE)</f>
        <v>56</v>
      </c>
      <c r="R37" s="19">
        <f>VLOOKUP($B37,Данные!$A$2:$W$1215,2,FALSE)</f>
        <v>124</v>
      </c>
      <c r="S37" s="20">
        <f>VLOOKUP($B37,Данные!$A$2:$W$1215,3,FALSE)</f>
        <v>19220</v>
      </c>
      <c r="T37" s="107">
        <f t="shared" si="4"/>
        <v>155</v>
      </c>
      <c r="U37" s="35" t="str">
        <f>VLOOKUP($B37,Данные!$A$2:$W$1215,17,FALSE)</f>
        <v>5000К 4000К* 3000К*</v>
      </c>
      <c r="V37" s="35">
        <f>VLOOKUP($B37,Данные!$A$2:$W$1215,7,FALSE)</f>
        <v>67</v>
      </c>
      <c r="W37" s="103" t="str">
        <f>VLOOKUP($B37,Данные!$A$2:$W$1215,18,FALSE)</f>
        <v>5 лет</v>
      </c>
      <c r="X37" s="463"/>
      <c r="Y37" s="113">
        <f>VLOOKUP($B37,Данные!$A$2:$X$1215,24,FALSE)</f>
        <v>10385</v>
      </c>
    </row>
    <row r="38" spans="1:25" s="5" customFormat="1" ht="137.25" customHeight="1" thickBot="1">
      <c r="A38" s="568"/>
      <c r="B38" s="15" t="s">
        <v>664</v>
      </c>
      <c r="C38" s="170">
        <f>VLOOKUP(B38,Данные!A:AB,28,FALSE)</f>
        <v>3044</v>
      </c>
      <c r="D38" s="534"/>
      <c r="E38" s="537"/>
      <c r="F38" s="465" t="str">
        <f>VLOOKUP($B38,Данные!$A$2:$W$1215,6,FALSE)</f>
        <v>ШБ (широкая, боковая), 150*80°</v>
      </c>
      <c r="G38" s="465" t="str">
        <f>VLOOKUP($B38,Данные!$A$2:$W$1215,8,FALSE)</f>
        <v>Samsung LH351</v>
      </c>
      <c r="H38" s="465" t="str">
        <f>VLOOKUP($B38,Данные!$A$2:$W$1215,14,FALSE)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38" s="465" t="str">
        <f>VLOOKUP($B38,Данные!$A$2:$W$1215,4,FALSE)</f>
        <v>176-264В AС</v>
      </c>
      <c r="J38" s="465">
        <f>VLOOKUP($B38,Данные!$A$2:$W$1215,5,FALSE)</f>
        <v>0.95</v>
      </c>
      <c r="K38" s="465" t="str">
        <f>VLOOKUP($B38,Данные!$A$2:$W$1215,15,FALSE)</f>
        <v xml:space="preserve"> -60°...+50° С</v>
      </c>
      <c r="L38" s="467" t="str">
        <f>VLOOKUP($B38,Данные!$A$2:$W$1215,16,FALSE)</f>
        <v>100 000 ч</v>
      </c>
      <c r="M38" s="467" t="str">
        <f>VLOOKUP($B38,Данные!A:AB,10,FALSE)</f>
        <v>625х260х80</v>
      </c>
      <c r="N38" s="467" t="e">
        <f>VLOOKUP($B38,Данные!A:AB,11,FALSE)</f>
        <v>#N/A</v>
      </c>
      <c r="O38" s="467">
        <f>VLOOKUP($B38,Данные!A:AB,12,FALSE)</f>
        <v>4900</v>
      </c>
      <c r="P38" s="467">
        <f>VLOOKUP($B38,Данные!A:AB,13,FALSE)</f>
        <v>5300</v>
      </c>
      <c r="Q38" s="467">
        <f>VLOOKUP($B38,Данные!$A$2:$W$1215,9,FALSE)</f>
        <v>112</v>
      </c>
      <c r="R38" s="23">
        <f>VLOOKUP($B38,Данные!$A$2:$W$1215,2,FALSE)</f>
        <v>250</v>
      </c>
      <c r="S38" s="24">
        <f>VLOOKUP($B38,Данные!$A$2:$W$1215,3,FALSE)</f>
        <v>38750</v>
      </c>
      <c r="T38" s="108">
        <f>S38/R38</f>
        <v>155</v>
      </c>
      <c r="U38" s="36" t="str">
        <f>VLOOKUP($B38,Данные!$A$2:$W$1215,17,FALSE)</f>
        <v>5000К 4000К* 3000К*</v>
      </c>
      <c r="V38" s="36">
        <f>VLOOKUP($B38,Данные!$A$2:$W$1215,7,FALSE)</f>
        <v>67</v>
      </c>
      <c r="W38" s="105" t="str">
        <f>VLOOKUP($B38,Данные!$A$2:$W$1215,18,FALSE)</f>
        <v>5 лет</v>
      </c>
      <c r="X38" s="465"/>
      <c r="Y38" s="114">
        <f>VLOOKUP($B38,Данные!$A$2:$X$1215,24,FALSE)</f>
        <v>17305</v>
      </c>
    </row>
    <row r="39" spans="1:25" s="9" customFormat="1" ht="90" customHeight="1">
      <c r="A39" s="539"/>
      <c r="B39" s="127" t="s">
        <v>182</v>
      </c>
      <c r="C39" s="175">
        <f>VLOOKUP(B39,Данные!A:AB,28,FALSE)</f>
        <v>3025</v>
      </c>
      <c r="D39" s="532" t="s">
        <v>166</v>
      </c>
      <c r="E39" s="609" t="str">
        <f>CONCATENATE(CONCATENATE($F$4,": ",$F39,CHAR(10),$G$4,": ",$G39,CHAR(10),$H$4,": ",$H39,CHAR(10),$I$4,": ",$I39,CHAR(10),$J$4,": ",$J39,CHAR(10),$K$4,": ",$K39,CHAR(10),$L$4,": ",$L39,CHAR(10)),"*Цветовая темп.: 5000К (по умолчанию), 3000К, 4000К (опционально)")</f>
        <v>КСС: ШБ (широкая, боковая), 30*120°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39" s="122" t="str">
        <f>VLOOKUP($B39,Данные!$A$2:$W$1215,6,FALSE)</f>
        <v>ШБ (широкая, боковая), 30*120°</v>
      </c>
      <c r="G39" s="122" t="str">
        <f>VLOOKUP($B39,Данные!$A$2:$W$1215,8,FALSE)</f>
        <v>Samsung LH351</v>
      </c>
      <c r="H39" s="122" t="str">
        <f>VLOOKUP($B39,Данные!$A$2:$W$1215,14,FALSE)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39" s="122" t="str">
        <f>VLOOKUP($B39,Данные!$A$2:$W$1215,4,FALSE)</f>
        <v>176-264В AС</v>
      </c>
      <c r="J39" s="122">
        <f>VLOOKUP($B39,Данные!$A$2:$W$1215,5,FALSE)</f>
        <v>0.95</v>
      </c>
      <c r="K39" s="122" t="str">
        <f>VLOOKUP($B39,Данные!$A$2:$W$1215,15,FALSE)</f>
        <v xml:space="preserve"> -60°...+50° С</v>
      </c>
      <c r="L39" s="122" t="str">
        <f>VLOOKUP($B39,Данные!$A$2:$W$1215,16,FALSE)</f>
        <v>100 000 ч</v>
      </c>
      <c r="M39" s="122" t="str">
        <f>VLOOKUP($B39,Данные!A:AB,10,FALSE)</f>
        <v>225х320х140</v>
      </c>
      <c r="N39" s="124" t="e">
        <f>VLOOKUP($B39,Данные!A:AB,11,FALSE)</f>
        <v>#N/A</v>
      </c>
      <c r="O39" s="124">
        <f>VLOOKUP($B39,Данные!A:AB,12,FALSE)</f>
        <v>2500</v>
      </c>
      <c r="P39" s="124">
        <f>VLOOKUP($B39,Данные!A:AB,13,FALSE)</f>
        <v>2700</v>
      </c>
      <c r="Q39" s="124">
        <f>VLOOKUP($B39,Данные!$A$2:$W$1215,9,FALSE)</f>
        <v>36</v>
      </c>
      <c r="R39" s="31">
        <f>VLOOKUP($B39,Данные!$A$2:$W$1215,2,FALSE)</f>
        <v>81</v>
      </c>
      <c r="S39" s="116">
        <f>VLOOKUP($B39,Данные!$A$2:$W$1215,3,FALSE)</f>
        <v>13365</v>
      </c>
      <c r="T39" s="95">
        <f t="shared" si="4"/>
        <v>165</v>
      </c>
      <c r="U39" s="85" t="str">
        <f>VLOOKUP($B39,Данные!$A$2:$W$1215,17,FALSE)</f>
        <v>5000К 4000К* 3000К*</v>
      </c>
      <c r="V39" s="85">
        <f>VLOOKUP($B39,Данные!$A$2:$W$1215,7,FALSE)</f>
        <v>67</v>
      </c>
      <c r="W39" s="98" t="str">
        <f>VLOOKUP($B39,Данные!$A$2:$W$1215,18,FALSE)</f>
        <v>5 лет</v>
      </c>
      <c r="X39" s="122"/>
      <c r="Y39" s="603"/>
    </row>
    <row r="40" spans="1:25" s="9" customFormat="1" ht="90" customHeight="1">
      <c r="A40" s="540"/>
      <c r="B40" s="128" t="s">
        <v>186</v>
      </c>
      <c r="C40" s="176">
        <f>VLOOKUP(B40,Данные!A:AB,28,FALSE)</f>
        <v>3026</v>
      </c>
      <c r="D40" s="533"/>
      <c r="E40" s="610"/>
      <c r="F40" s="33" t="str">
        <f>VLOOKUP($B40,Данные!$A$2:$W$1215,6,FALSE)</f>
        <v>ШБ (широкая, боковая), 30*120°</v>
      </c>
      <c r="G40" s="33" t="str">
        <f>VLOOKUP($B40,Данные!$A$2:$W$1215,8,FALSE)</f>
        <v>Samsung LH351</v>
      </c>
      <c r="H40" s="33" t="str">
        <f>VLOOKUP($B40,Данные!$A$2:$W$1215,14,FALSE)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40" s="33" t="str">
        <f>VLOOKUP($B40,Данные!$A$2:$W$1215,4,FALSE)</f>
        <v>176-264В AС</v>
      </c>
      <c r="J40" s="33">
        <f>VLOOKUP($B40,Данные!$A$2:$W$1215,5,FALSE)</f>
        <v>0.95</v>
      </c>
      <c r="K40" s="33" t="str">
        <f>VLOOKUP($B40,Данные!$A$2:$W$1215,15,FALSE)</f>
        <v xml:space="preserve"> -60°...+50° С</v>
      </c>
      <c r="L40" s="33" t="str">
        <f>VLOOKUP($B40,Данные!$A$2:$W$1215,16,FALSE)</f>
        <v>100 000 ч</v>
      </c>
      <c r="M40" s="33" t="str">
        <f>VLOOKUP($B40,Данные!A:AB,10,FALSE)</f>
        <v>375х320х140</v>
      </c>
      <c r="N40" s="125" t="e">
        <f>VLOOKUP($B40,Данные!A:AB,11,FALSE)</f>
        <v>#N/A</v>
      </c>
      <c r="O40" s="125">
        <f>VLOOKUP($B40,Данные!A:AB,12,FALSE)</f>
        <v>3850</v>
      </c>
      <c r="P40" s="125">
        <f>VLOOKUP($B40,Данные!A:AB,13,FALSE)</f>
        <v>4100</v>
      </c>
      <c r="Q40" s="125">
        <f>VLOOKUP($B40,Данные!$A$2:$W$1215,9,FALSE)</f>
        <v>72</v>
      </c>
      <c r="R40" s="32">
        <f>VLOOKUP($B40,Данные!$A$2:$W$1215,2,FALSE)</f>
        <v>159</v>
      </c>
      <c r="S40" s="120">
        <f>VLOOKUP($B40,Данные!$A$2:$W$1215,3,FALSE)</f>
        <v>26235</v>
      </c>
      <c r="T40" s="96">
        <f t="shared" si="4"/>
        <v>165</v>
      </c>
      <c r="U40" s="86" t="str">
        <f>VLOOKUP($B40,Данные!$A$2:$W$1215,17,FALSE)</f>
        <v>5000К 4000К* 3000К*</v>
      </c>
      <c r="V40" s="86">
        <f>VLOOKUP($B40,Данные!$A$2:$W$1215,7,FALSE)</f>
        <v>67</v>
      </c>
      <c r="W40" s="99" t="str">
        <f>VLOOKUP($B40,Данные!$A$2:$W$1215,18,FALSE)</f>
        <v>5 лет</v>
      </c>
      <c r="X40" s="33"/>
      <c r="Y40" s="604"/>
    </row>
    <row r="41" spans="1:25" s="9" customFormat="1" ht="90" customHeight="1" thickBot="1">
      <c r="A41" s="541"/>
      <c r="B41" s="129" t="s">
        <v>190</v>
      </c>
      <c r="C41" s="177">
        <f>VLOOKUP(B41,Данные!A:AB,28,FALSE)</f>
        <v>3027</v>
      </c>
      <c r="D41" s="534"/>
      <c r="E41" s="611"/>
      <c r="F41" s="123" t="str">
        <f>VLOOKUP($B41,Данные!$A$2:$W$1215,6,FALSE)</f>
        <v>ШБ (широкая, боковая), 30*120°</v>
      </c>
      <c r="G41" s="123" t="str">
        <f>VLOOKUP($B41,Данные!$A$2:$W$1215,8,FALSE)</f>
        <v>Samsung LH351</v>
      </c>
      <c r="H41" s="123" t="str">
        <f>VLOOKUP($B41,Данные!$A$2:$W$1215,14,FALSE)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41" s="123" t="str">
        <f>VLOOKUP($B41,Данные!$A$2:$W$1215,4,FALSE)</f>
        <v>176-264В AС</v>
      </c>
      <c r="J41" s="123">
        <f>VLOOKUP($B41,Данные!$A$2:$W$1215,5,FALSE)</f>
        <v>0.95</v>
      </c>
      <c r="K41" s="123" t="str">
        <f>VLOOKUP($B41,Данные!$A$2:$W$1215,15,FALSE)</f>
        <v xml:space="preserve"> -60°...+50° С</v>
      </c>
      <c r="L41" s="123" t="str">
        <f>VLOOKUP($B41,Данные!$A$2:$W$1215,16,FALSE)</f>
        <v>100 000 ч</v>
      </c>
      <c r="M41" s="123" t="str">
        <f>VLOOKUP($B41,Данные!A:AB,10,FALSE)</f>
        <v>550х320х140</v>
      </c>
      <c r="N41" s="126" t="e">
        <f>VLOOKUP($B41,Данные!A:AB,11,FALSE)</f>
        <v>#N/A</v>
      </c>
      <c r="O41" s="126">
        <f>VLOOKUP($B41,Данные!A:AB,12,FALSE)</f>
        <v>5400</v>
      </c>
      <c r="P41" s="126">
        <f>VLOOKUP($B41,Данные!A:AB,13,FALSE)</f>
        <v>5700</v>
      </c>
      <c r="Q41" s="126">
        <f>VLOOKUP($B41,Данные!$A$2:$W$1215,9,FALSE)</f>
        <v>108</v>
      </c>
      <c r="R41" s="69">
        <f>VLOOKUP($B41,Данные!$A$2:$W$1215,2,FALSE)</f>
        <v>237</v>
      </c>
      <c r="S41" s="117">
        <f>VLOOKUP($B41,Данные!$A$2:$W$1215,3,FALSE)</f>
        <v>39105</v>
      </c>
      <c r="T41" s="97">
        <f t="shared" si="4"/>
        <v>165</v>
      </c>
      <c r="U41" s="87" t="str">
        <f>VLOOKUP($B41,Данные!$A$2:$W$1215,17,FALSE)</f>
        <v>5000К 4000К* 3000К*</v>
      </c>
      <c r="V41" s="87">
        <f>VLOOKUP($B41,Данные!$A$2:$W$1215,7,FALSE)</f>
        <v>67</v>
      </c>
      <c r="W41" s="100" t="str">
        <f>VLOOKUP($B41,Данные!$A$2:$W$1215,18,FALSE)</f>
        <v>5 лет</v>
      </c>
      <c r="X41" s="123"/>
      <c r="Y41" s="605"/>
    </row>
    <row r="42" spans="1:25" s="9" customFormat="1" ht="90" customHeight="1">
      <c r="A42" s="539"/>
      <c r="B42" s="127" t="s">
        <v>184</v>
      </c>
      <c r="C42" s="175">
        <f>VLOOKUP(B42,Данные!A:AB,28,FALSE)</f>
        <v>3031</v>
      </c>
      <c r="D42" s="532" t="s">
        <v>166</v>
      </c>
      <c r="E42" s="609" t="str">
        <f>CONCATENATE(CONCATENATE($F$4,": ",$F42,CHAR(10),$G$4,": ",$G42,CHAR(10),$H$4,": ",$H42,CHAR(10),$I$4,": ",$I42,CHAR(10),$J$4,": ",$J42,CHAR(10),$K$4,": ",$K42,CHAR(10),$L$4,": ",$L42,CHAR(10)),"*Цветовая темп.: 5000К (по умолчанию), 3000К, 4000К (опционально)")</f>
        <v>КСС: ШБ (широкая, боковая), 30*120°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42" s="122" t="str">
        <f>VLOOKUP($B42,Данные!$A$2:$W$1215,6,FALSE)</f>
        <v>ШБ (широкая, боковая), 30*120°</v>
      </c>
      <c r="G42" s="122" t="str">
        <f>VLOOKUP($B42,Данные!$A$2:$W$1215,8,FALSE)</f>
        <v>Samsung LH351</v>
      </c>
      <c r="H42" s="122" t="str">
        <f>VLOOKUP($B42,Данные!$A$2:$W$1215,14,FALSE)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42" s="122" t="str">
        <f>VLOOKUP($B42,Данные!$A$2:$W$1215,4,FALSE)</f>
        <v>176-264В AС</v>
      </c>
      <c r="J42" s="122">
        <f>VLOOKUP($B42,Данные!$A$2:$W$1215,5,FALSE)</f>
        <v>0.95</v>
      </c>
      <c r="K42" s="122" t="str">
        <f>VLOOKUP($B42,Данные!$A$2:$W$1215,15,FALSE)</f>
        <v xml:space="preserve"> -60°...+50° С</v>
      </c>
      <c r="L42" s="122" t="str">
        <f>VLOOKUP($B42,Данные!$A$2:$W$1215,16,FALSE)</f>
        <v>100 000 ч</v>
      </c>
      <c r="M42" s="122" t="str">
        <f>VLOOKUP($B42,Данные!A:AB,10,FALSE)</f>
        <v>225х320х125</v>
      </c>
      <c r="N42" s="124" t="e">
        <f>VLOOKUP($B42,Данные!A:AB,11,FALSE)</f>
        <v>#N/A</v>
      </c>
      <c r="O42" s="124">
        <f>VLOOKUP($B42,Данные!A:AB,12,FALSE)</f>
        <v>2300</v>
      </c>
      <c r="P42" s="124">
        <f>VLOOKUP($B42,Данные!A:AB,13,FALSE)</f>
        <v>2500</v>
      </c>
      <c r="Q42" s="124">
        <f>VLOOKUP($B42,Данные!$A$2:$W$1215,9,FALSE)</f>
        <v>36</v>
      </c>
      <c r="R42" s="31">
        <f>VLOOKUP($B42,Данные!$A$2:$W$1215,2,FALSE)</f>
        <v>81</v>
      </c>
      <c r="S42" s="116">
        <f>VLOOKUP($B42,Данные!$A$2:$W$1215,3,FALSE)</f>
        <v>13365</v>
      </c>
      <c r="T42" s="95">
        <f>S42/R42</f>
        <v>165</v>
      </c>
      <c r="U42" s="85" t="str">
        <f>VLOOKUP($B42,Данные!$A$2:$W$1215,17,FALSE)</f>
        <v>5000К 4000К* 3000К*</v>
      </c>
      <c r="V42" s="85">
        <f>VLOOKUP($B42,Данные!$A$2:$W$1215,7,FALSE)</f>
        <v>67</v>
      </c>
      <c r="W42" s="98" t="str">
        <f>VLOOKUP($B42,Данные!$A$2:$W$1215,18,FALSE)</f>
        <v>5 лет</v>
      </c>
      <c r="X42" s="122"/>
      <c r="Y42" s="603"/>
    </row>
    <row r="43" spans="1:25" s="9" customFormat="1" ht="90" customHeight="1">
      <c r="A43" s="540"/>
      <c r="B43" s="128" t="s">
        <v>188</v>
      </c>
      <c r="C43" s="176">
        <f>VLOOKUP(B43,Данные!A:AB,28,FALSE)</f>
        <v>3032</v>
      </c>
      <c r="D43" s="533"/>
      <c r="E43" s="610"/>
      <c r="F43" s="33" t="str">
        <f>VLOOKUP($B43,Данные!$A$2:$W$1215,6,FALSE)</f>
        <v>ШБ (широкая, боковая), 30*120°</v>
      </c>
      <c r="G43" s="33" t="str">
        <f>VLOOKUP($B43,Данные!$A$2:$W$1215,8,FALSE)</f>
        <v>Samsung LH351</v>
      </c>
      <c r="H43" s="33" t="str">
        <f>VLOOKUP($B43,Данные!$A$2:$W$1215,14,FALSE)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43" s="33" t="str">
        <f>VLOOKUP($B43,Данные!$A$2:$W$1215,4,FALSE)</f>
        <v>176-264В AС</v>
      </c>
      <c r="J43" s="33">
        <f>VLOOKUP($B43,Данные!$A$2:$W$1215,5,FALSE)</f>
        <v>0.95</v>
      </c>
      <c r="K43" s="33" t="str">
        <f>VLOOKUP($B43,Данные!$A$2:$W$1215,15,FALSE)</f>
        <v xml:space="preserve"> -60°...+50° С</v>
      </c>
      <c r="L43" s="33" t="str">
        <f>VLOOKUP($B43,Данные!$A$2:$W$1215,16,FALSE)</f>
        <v>100 000 ч</v>
      </c>
      <c r="M43" s="33" t="str">
        <f>VLOOKUP($B43,Данные!A:AB,10,FALSE)</f>
        <v>375х320х125</v>
      </c>
      <c r="N43" s="125" t="e">
        <f>VLOOKUP($B43,Данные!A:AB,11,FALSE)</f>
        <v>#N/A</v>
      </c>
      <c r="O43" s="125">
        <f>VLOOKUP($B43,Данные!A:AB,12,FALSE)</f>
        <v>3800</v>
      </c>
      <c r="P43" s="125">
        <f>VLOOKUP($B43,Данные!A:AB,13,FALSE)</f>
        <v>4100</v>
      </c>
      <c r="Q43" s="125">
        <f>VLOOKUP($B43,Данные!$A$2:$W$1215,9,FALSE)</f>
        <v>72</v>
      </c>
      <c r="R43" s="32">
        <f>VLOOKUP($B43,Данные!$A$2:$W$1215,2,FALSE)</f>
        <v>159</v>
      </c>
      <c r="S43" s="120">
        <f>VLOOKUP($B43,Данные!$A$2:$W$1215,3,FALSE)</f>
        <v>26235</v>
      </c>
      <c r="T43" s="96">
        <f>S43/R43</f>
        <v>165</v>
      </c>
      <c r="U43" s="86" t="str">
        <f>VLOOKUP($B43,Данные!$A$2:$W$1215,17,FALSE)</f>
        <v>5000К 4000К* 3000К*</v>
      </c>
      <c r="V43" s="86">
        <f>VLOOKUP($B43,Данные!$A$2:$W$1215,7,FALSE)</f>
        <v>67</v>
      </c>
      <c r="W43" s="99" t="str">
        <f>VLOOKUP($B43,Данные!$A$2:$W$1215,18,FALSE)</f>
        <v>5 лет</v>
      </c>
      <c r="X43" s="33"/>
      <c r="Y43" s="604"/>
    </row>
    <row r="44" spans="1:25" s="9" customFormat="1" ht="90" customHeight="1" thickBot="1">
      <c r="A44" s="541"/>
      <c r="B44" s="129" t="s">
        <v>192</v>
      </c>
      <c r="C44" s="177">
        <f>VLOOKUP(B44,Данные!A:AB,28,FALSE)</f>
        <v>3033</v>
      </c>
      <c r="D44" s="534"/>
      <c r="E44" s="611"/>
      <c r="F44" s="123" t="str">
        <f>VLOOKUP($B44,Данные!$A$2:$W$1215,6,FALSE)</f>
        <v>ШБ (широкая, боковая), 30*120°</v>
      </c>
      <c r="G44" s="123" t="str">
        <f>VLOOKUP($B44,Данные!$A$2:$W$1215,8,FALSE)</f>
        <v>Samsung LH351</v>
      </c>
      <c r="H44" s="123" t="str">
        <f>VLOOKUP($B44,Данные!$A$2:$W$1215,14,FALSE)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44" s="123" t="str">
        <f>VLOOKUP($B44,Данные!$A$2:$W$1215,4,FALSE)</f>
        <v>176-264В AС</v>
      </c>
      <c r="J44" s="123">
        <f>VLOOKUP($B44,Данные!$A$2:$W$1215,5,FALSE)</f>
        <v>0.95</v>
      </c>
      <c r="K44" s="123" t="str">
        <f>VLOOKUP($B44,Данные!$A$2:$W$1215,15,FALSE)</f>
        <v xml:space="preserve"> -60°...+50° С</v>
      </c>
      <c r="L44" s="123" t="str">
        <f>VLOOKUP($B44,Данные!$A$2:$W$1215,16,FALSE)</f>
        <v>100 000 ч</v>
      </c>
      <c r="M44" s="123" t="str">
        <f>VLOOKUP($B44,Данные!A:AB,10,FALSE)</f>
        <v>550х320х125</v>
      </c>
      <c r="N44" s="126" t="e">
        <f>VLOOKUP($B44,Данные!A:AB,11,FALSE)</f>
        <v>#N/A</v>
      </c>
      <c r="O44" s="126">
        <f>VLOOKUP($B44,Данные!A:AB,12,FALSE)</f>
        <v>5350</v>
      </c>
      <c r="P44" s="126">
        <f>VLOOKUP($B44,Данные!A:AB,13,FALSE)</f>
        <v>5650</v>
      </c>
      <c r="Q44" s="126">
        <f>VLOOKUP($B44,Данные!$A$2:$W$1215,9,FALSE)</f>
        <v>108</v>
      </c>
      <c r="R44" s="69">
        <f>VLOOKUP($B44,Данные!$A$2:$W$1215,2,FALSE)</f>
        <v>237</v>
      </c>
      <c r="S44" s="117">
        <f>VLOOKUP($B44,Данные!$A$2:$W$1215,3,FALSE)</f>
        <v>39105</v>
      </c>
      <c r="T44" s="97">
        <f>S44/R44</f>
        <v>165</v>
      </c>
      <c r="U44" s="87" t="str">
        <f>VLOOKUP($B44,Данные!$A$2:$W$1215,17,FALSE)</f>
        <v>5000К 4000К* 3000К*</v>
      </c>
      <c r="V44" s="87">
        <f>VLOOKUP($B44,Данные!$A$2:$W$1215,7,FALSE)</f>
        <v>67</v>
      </c>
      <c r="W44" s="100" t="str">
        <f>VLOOKUP($B44,Данные!$A$2:$W$1215,18,FALSE)</f>
        <v>5 лет</v>
      </c>
      <c r="X44" s="123"/>
      <c r="Y44" s="605"/>
    </row>
    <row r="45" spans="1:25" s="9" customFormat="1" ht="90" customHeight="1">
      <c r="A45" s="539"/>
      <c r="B45" s="127" t="s">
        <v>183</v>
      </c>
      <c r="C45" s="175">
        <f>VLOOKUP(B45,Данные!A:AB,28,FALSE)</f>
        <v>3028</v>
      </c>
      <c r="D45" s="532" t="s">
        <v>166</v>
      </c>
      <c r="E45" s="609" t="str">
        <f>CONCATENATE(CONCATENATE($F$4,": ",$F45,CHAR(10),$G$4,": ",$G45,CHAR(10),$H$4,": ",$H45,CHAR(10),$I$4,": ",$I45,CHAR(10),$J$4,": ",$J45,CHAR(10),$K$4,": ",$K45,CHAR(10),$L$4,": ",$L45,CHAR(10)),"*Цветовая темп.: 5000К (по умолчанию), 3000К, 4000К (опционально)")</f>
        <v>КСС: ШБ (широкая, боковая), 45*140°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45" s="122" t="str">
        <f>VLOOKUP($B45,Данные!$A$2:$W$1215,6,FALSE)</f>
        <v>ШБ (широкая, боковая), 45*140°</v>
      </c>
      <c r="G45" s="122" t="str">
        <f>VLOOKUP($B45,Данные!$A$2:$W$1215,8,FALSE)</f>
        <v>Samsung LH351</v>
      </c>
      <c r="H45" s="122" t="str">
        <f>VLOOKUP($B45,Данные!$A$2:$W$1215,14,FALSE)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45" s="122" t="str">
        <f>VLOOKUP($B45,Данные!$A$2:$W$1215,4,FALSE)</f>
        <v>176-264В AС</v>
      </c>
      <c r="J45" s="122">
        <f>VLOOKUP($B45,Данные!$A$2:$W$1215,5,FALSE)</f>
        <v>0.95</v>
      </c>
      <c r="K45" s="122" t="str">
        <f>VLOOKUP($B45,Данные!$A$2:$W$1215,15,FALSE)</f>
        <v xml:space="preserve"> -60°...+50° С</v>
      </c>
      <c r="L45" s="122" t="str">
        <f>VLOOKUP($B45,Данные!$A$2:$W$1215,16,FALSE)</f>
        <v>100 000 ч</v>
      </c>
      <c r="M45" s="122" t="str">
        <f>VLOOKUP($B45,Данные!A:AB,10,FALSE)</f>
        <v>225х320х140</v>
      </c>
      <c r="N45" s="124" t="e">
        <f>VLOOKUP($B45,Данные!A:AB,11,FALSE)</f>
        <v>#N/A</v>
      </c>
      <c r="O45" s="124">
        <f>VLOOKUP($B45,Данные!A:AB,12,FALSE)</f>
        <v>2500</v>
      </c>
      <c r="P45" s="124">
        <f>VLOOKUP($B45,Данные!A:AB,13,FALSE)</f>
        <v>2700</v>
      </c>
      <c r="Q45" s="124">
        <f>VLOOKUP($B45,Данные!$A$2:$W$1215,9,FALSE)</f>
        <v>36</v>
      </c>
      <c r="R45" s="31">
        <f>VLOOKUP($B45,Данные!$A$2:$W$1215,2,FALSE)</f>
        <v>81</v>
      </c>
      <c r="S45" s="116">
        <f>VLOOKUP($B45,Данные!$A$2:$W$1215,3,FALSE)</f>
        <v>13365</v>
      </c>
      <c r="T45" s="95">
        <f t="shared" si="3"/>
        <v>165</v>
      </c>
      <c r="U45" s="85" t="str">
        <f>VLOOKUP($B45,Данные!$A$2:$W$1215,17,FALSE)</f>
        <v>5000К 4000К* 3000К*</v>
      </c>
      <c r="V45" s="85">
        <f>VLOOKUP($B45,Данные!$A$2:$W$1215,7,FALSE)</f>
        <v>67</v>
      </c>
      <c r="W45" s="98" t="str">
        <f>VLOOKUP($B45,Данные!$A$2:$W$1215,18,FALSE)</f>
        <v>5 лет</v>
      </c>
      <c r="X45" s="122"/>
      <c r="Y45" s="112">
        <f>VLOOKUP($B45,Данные!$A$2:$X$1215,24,FALSE)</f>
        <v>8820</v>
      </c>
    </row>
    <row r="46" spans="1:25" s="9" customFormat="1" ht="90" customHeight="1">
      <c r="A46" s="540"/>
      <c r="B46" s="128" t="s">
        <v>187</v>
      </c>
      <c r="C46" s="176">
        <f>VLOOKUP(B46,Данные!A:AB,28,FALSE)</f>
        <v>3029</v>
      </c>
      <c r="D46" s="533"/>
      <c r="E46" s="610"/>
      <c r="F46" s="33" t="str">
        <f>VLOOKUP($B46,Данные!$A$2:$W$1215,6,FALSE)</f>
        <v>ШБ (широкая, боковая), 45*140°</v>
      </c>
      <c r="G46" s="33" t="str">
        <f>VLOOKUP($B46,Данные!$A$2:$W$1215,8,FALSE)</f>
        <v>Samsung LH351</v>
      </c>
      <c r="H46" s="33" t="str">
        <f>VLOOKUP($B46,Данные!$A$2:$W$1215,14,FALSE)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46" s="33" t="str">
        <f>VLOOKUP($B46,Данные!$A$2:$W$1215,4,FALSE)</f>
        <v>176-264В AС</v>
      </c>
      <c r="J46" s="33">
        <f>VLOOKUP($B46,Данные!$A$2:$W$1215,5,FALSE)</f>
        <v>0.95</v>
      </c>
      <c r="K46" s="33" t="str">
        <f>VLOOKUP($B46,Данные!$A$2:$W$1215,15,FALSE)</f>
        <v xml:space="preserve"> -60°...+50° С</v>
      </c>
      <c r="L46" s="33" t="str">
        <f>VLOOKUP($B46,Данные!$A$2:$W$1215,16,FALSE)</f>
        <v>100 000 ч</v>
      </c>
      <c r="M46" s="33" t="str">
        <f>VLOOKUP($B46,Данные!A:AB,10,FALSE)</f>
        <v>375х320х140</v>
      </c>
      <c r="N46" s="125" t="e">
        <f>VLOOKUP($B46,Данные!A:AB,11,FALSE)</f>
        <v>#N/A</v>
      </c>
      <c r="O46" s="125">
        <f>VLOOKUP($B46,Данные!A:AB,12,FALSE)</f>
        <v>3850</v>
      </c>
      <c r="P46" s="125">
        <f>VLOOKUP($B46,Данные!A:AB,13,FALSE)</f>
        <v>4100</v>
      </c>
      <c r="Q46" s="125">
        <f>VLOOKUP($B46,Данные!$A$2:$W$1215,9,FALSE)</f>
        <v>72</v>
      </c>
      <c r="R46" s="32">
        <f>VLOOKUP($B46,Данные!$A$2:$W$1215,2,FALSE)</f>
        <v>159</v>
      </c>
      <c r="S46" s="120">
        <f>VLOOKUP($B46,Данные!$A$2:$W$1215,3,FALSE)</f>
        <v>26235</v>
      </c>
      <c r="T46" s="96">
        <f t="shared" si="3"/>
        <v>165</v>
      </c>
      <c r="U46" s="86" t="str">
        <f>VLOOKUP($B46,Данные!$A$2:$W$1215,17,FALSE)</f>
        <v>5000К 4000К* 3000К*</v>
      </c>
      <c r="V46" s="86">
        <f>VLOOKUP($B46,Данные!$A$2:$W$1215,7,FALSE)</f>
        <v>67</v>
      </c>
      <c r="W46" s="99" t="str">
        <f>VLOOKUP($B46,Данные!$A$2:$W$1215,18,FALSE)</f>
        <v>5 лет</v>
      </c>
      <c r="X46" s="33"/>
      <c r="Y46" s="113">
        <f>VLOOKUP($B46,Данные!$A$2:$X$1215,24,FALSE)</f>
        <v>14155</v>
      </c>
    </row>
    <row r="47" spans="1:25" s="9" customFormat="1" ht="90" customHeight="1" thickBot="1">
      <c r="A47" s="541"/>
      <c r="B47" s="129" t="s">
        <v>191</v>
      </c>
      <c r="C47" s="177">
        <f>VLOOKUP(B47,Данные!A:AB,28,FALSE)</f>
        <v>3030</v>
      </c>
      <c r="D47" s="534"/>
      <c r="E47" s="611"/>
      <c r="F47" s="123" t="str">
        <f>VLOOKUP($B47,Данные!$A$2:$W$1215,6,FALSE)</f>
        <v>ШБ (широкая, боковая), 45*140°</v>
      </c>
      <c r="G47" s="123" t="str">
        <f>VLOOKUP($B47,Данные!$A$2:$W$1215,8,FALSE)</f>
        <v>Samsung LH351</v>
      </c>
      <c r="H47" s="123" t="str">
        <f>VLOOKUP($B47,Данные!$A$2:$W$1215,14,FALSE)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47" s="123" t="str">
        <f>VLOOKUP($B47,Данные!$A$2:$W$1215,4,FALSE)</f>
        <v>176-264В AС</v>
      </c>
      <c r="J47" s="123">
        <f>VLOOKUP($B47,Данные!$A$2:$W$1215,5,FALSE)</f>
        <v>0.95</v>
      </c>
      <c r="K47" s="123" t="str">
        <f>VLOOKUP($B47,Данные!$A$2:$W$1215,15,FALSE)</f>
        <v xml:space="preserve"> -60°...+50° С</v>
      </c>
      <c r="L47" s="123" t="str">
        <f>VLOOKUP($B47,Данные!$A$2:$W$1215,16,FALSE)</f>
        <v>100 000 ч</v>
      </c>
      <c r="M47" s="123" t="str">
        <f>VLOOKUP($B47,Данные!A:AB,10,FALSE)</f>
        <v>550х320х140</v>
      </c>
      <c r="N47" s="126" t="e">
        <f>VLOOKUP($B47,Данные!A:AB,11,FALSE)</f>
        <v>#N/A</v>
      </c>
      <c r="O47" s="126">
        <f>VLOOKUP($B47,Данные!A:AB,12,FALSE)</f>
        <v>5400</v>
      </c>
      <c r="P47" s="126">
        <f>VLOOKUP($B47,Данные!A:AB,13,FALSE)</f>
        <v>5700</v>
      </c>
      <c r="Q47" s="126">
        <f>VLOOKUP($B47,Данные!$A$2:$W$1215,9,FALSE)</f>
        <v>108</v>
      </c>
      <c r="R47" s="69">
        <f>VLOOKUP($B47,Данные!$A$2:$W$1215,2,FALSE)</f>
        <v>237</v>
      </c>
      <c r="S47" s="117">
        <f>VLOOKUP($B47,Данные!$A$2:$W$1215,3,FALSE)</f>
        <v>39105</v>
      </c>
      <c r="T47" s="97">
        <f t="shared" si="3"/>
        <v>165</v>
      </c>
      <c r="U47" s="87" t="str">
        <f>VLOOKUP($B47,Данные!$A$2:$W$1215,17,FALSE)</f>
        <v>5000К 4000К* 3000К*</v>
      </c>
      <c r="V47" s="87">
        <f>VLOOKUP($B47,Данные!$A$2:$W$1215,7,FALSE)</f>
        <v>67</v>
      </c>
      <c r="W47" s="100" t="str">
        <f>VLOOKUP($B47,Данные!$A$2:$W$1215,18,FALSE)</f>
        <v>5 лет</v>
      </c>
      <c r="X47" s="123"/>
      <c r="Y47" s="114">
        <f>VLOOKUP($B47,Данные!$A$2:$X$1215,24,FALSE)</f>
        <v>21470</v>
      </c>
    </row>
    <row r="48" spans="1:25" s="9" customFormat="1" ht="90" customHeight="1">
      <c r="A48" s="539"/>
      <c r="B48" s="127" t="s">
        <v>185</v>
      </c>
      <c r="C48" s="175">
        <f>VLOOKUP(B48,Данные!A:AB,28,FALSE)</f>
        <v>3034</v>
      </c>
      <c r="D48" s="532" t="s">
        <v>166</v>
      </c>
      <c r="E48" s="609" t="s">
        <v>670</v>
      </c>
      <c r="F48" s="122" t="str">
        <f>VLOOKUP($B48,Данные!$A$2:$W$1215,6,FALSE)</f>
        <v>ШБ (широкая, боковая), 45*140°</v>
      </c>
      <c r="G48" s="122" t="str">
        <f>VLOOKUP($B48,Данные!$A$2:$W$1215,8,FALSE)</f>
        <v>Samsung LH351</v>
      </c>
      <c r="H48" s="122" t="str">
        <f>VLOOKUP($B48,Данные!$A$2:$W$1215,14,FALSE)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48" s="122" t="str">
        <f>VLOOKUP($B48,Данные!$A$2:$W$1215,4,FALSE)</f>
        <v>176-264В AС</v>
      </c>
      <c r="J48" s="122">
        <f>VLOOKUP($B48,Данные!$A$2:$W$1215,5,FALSE)</f>
        <v>0.95</v>
      </c>
      <c r="K48" s="122" t="str">
        <f>VLOOKUP($B48,Данные!$A$2:$W$1215,15,FALSE)</f>
        <v xml:space="preserve"> -60°...+50° С</v>
      </c>
      <c r="L48" s="122" t="str">
        <f>VLOOKUP($B48,Данные!$A$2:$W$1215,16,FALSE)</f>
        <v>100 000 ч</v>
      </c>
      <c r="M48" s="122" t="str">
        <f>VLOOKUP($B48,Данные!A:AB,10,FALSE)</f>
        <v>225х320х125</v>
      </c>
      <c r="N48" s="124" t="e">
        <f>VLOOKUP($B48,Данные!A:AB,11,FALSE)</f>
        <v>#N/A</v>
      </c>
      <c r="O48" s="124">
        <f>VLOOKUP($B48,Данные!A:AB,12,FALSE)</f>
        <v>2300</v>
      </c>
      <c r="P48" s="124">
        <f>VLOOKUP($B48,Данные!A:AB,13,FALSE)</f>
        <v>2500</v>
      </c>
      <c r="Q48" s="124">
        <f>VLOOKUP($B48,Данные!$A$2:$W$1215,9,FALSE)</f>
        <v>36</v>
      </c>
      <c r="R48" s="31">
        <f>VLOOKUP($B48,Данные!$A$2:$W$1215,2,FALSE)</f>
        <v>81</v>
      </c>
      <c r="S48" s="116">
        <f>VLOOKUP($B48,Данные!$A$2:$W$1215,3,FALSE)</f>
        <v>13365</v>
      </c>
      <c r="T48" s="95">
        <f t="shared" si="3"/>
        <v>165</v>
      </c>
      <c r="U48" s="85" t="str">
        <f>VLOOKUP($B48,Данные!$A$2:$W$1215,17,FALSE)</f>
        <v>5000К 4000К* 3000К*</v>
      </c>
      <c r="V48" s="85">
        <f>VLOOKUP($B48,Данные!$A$2:$W$1215,7,FALSE)</f>
        <v>67</v>
      </c>
      <c r="W48" s="98" t="str">
        <f>VLOOKUP($B48,Данные!$A$2:$W$1215,18,FALSE)</f>
        <v>5 лет</v>
      </c>
      <c r="X48" s="122"/>
      <c r="Y48" s="112">
        <f>VLOOKUP($B48,Данные!$A$2:$X$1215,24,FALSE)</f>
        <v>8820</v>
      </c>
    </row>
    <row r="49" spans="1:25" s="9" customFormat="1" ht="90" customHeight="1">
      <c r="A49" s="540"/>
      <c r="B49" s="128" t="s">
        <v>189</v>
      </c>
      <c r="C49" s="176">
        <f>VLOOKUP(B49,Данные!A:AB,28,FALSE)</f>
        <v>3035</v>
      </c>
      <c r="D49" s="533"/>
      <c r="E49" s="610"/>
      <c r="F49" s="33" t="str">
        <f>VLOOKUP($B49,Данные!$A$2:$W$1215,6,FALSE)</f>
        <v>ШБ (широкая, боковая), 45*140°</v>
      </c>
      <c r="G49" s="33" t="str">
        <f>VLOOKUP($B49,Данные!$A$2:$W$1215,8,FALSE)</f>
        <v>Samsung LH351</v>
      </c>
      <c r="H49" s="33" t="str">
        <f>VLOOKUP($B49,Данные!$A$2:$W$1215,14,FALSE)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49" s="33" t="str">
        <f>VLOOKUP($B49,Данные!$A$2:$W$1215,4,FALSE)</f>
        <v>176-264В AС</v>
      </c>
      <c r="J49" s="33">
        <f>VLOOKUP($B49,Данные!$A$2:$W$1215,5,FALSE)</f>
        <v>0.95</v>
      </c>
      <c r="K49" s="33" t="str">
        <f>VLOOKUP($B49,Данные!$A$2:$W$1215,15,FALSE)</f>
        <v xml:space="preserve"> -60°...+50° С</v>
      </c>
      <c r="L49" s="33" t="str">
        <f>VLOOKUP($B49,Данные!$A$2:$W$1215,16,FALSE)</f>
        <v>100 000 ч</v>
      </c>
      <c r="M49" s="33" t="str">
        <f>VLOOKUP($B49,Данные!A:AB,10,FALSE)</f>
        <v>375х320х125</v>
      </c>
      <c r="N49" s="125" t="e">
        <f>VLOOKUP($B49,Данные!A:AB,11,FALSE)</f>
        <v>#N/A</v>
      </c>
      <c r="O49" s="125">
        <f>VLOOKUP($B49,Данные!A:AB,12,FALSE)</f>
        <v>3800</v>
      </c>
      <c r="P49" s="125">
        <f>VLOOKUP($B49,Данные!A:AB,13,FALSE)</f>
        <v>4100</v>
      </c>
      <c r="Q49" s="125">
        <f>VLOOKUP($B49,Данные!$A$2:$W$1215,9,FALSE)</f>
        <v>72</v>
      </c>
      <c r="R49" s="32">
        <f>VLOOKUP($B49,Данные!$A$2:$W$1215,2,FALSE)</f>
        <v>159</v>
      </c>
      <c r="S49" s="120">
        <f>VLOOKUP($B49,Данные!$A$2:$W$1215,3,FALSE)</f>
        <v>26235</v>
      </c>
      <c r="T49" s="96">
        <f t="shared" si="3"/>
        <v>165</v>
      </c>
      <c r="U49" s="86" t="str">
        <f>VLOOKUP($B49,Данные!$A$2:$W$1215,17,FALSE)</f>
        <v>5000К 4000К* 3000К*</v>
      </c>
      <c r="V49" s="86">
        <f>VLOOKUP($B49,Данные!$A$2:$W$1215,7,FALSE)</f>
        <v>67</v>
      </c>
      <c r="W49" s="99" t="str">
        <f>VLOOKUP($B49,Данные!$A$2:$W$1215,18,FALSE)</f>
        <v>5 лет</v>
      </c>
      <c r="X49" s="33"/>
      <c r="Y49" s="113">
        <f>VLOOKUP($B49,Данные!$A$2:$X$1215,24,FALSE)</f>
        <v>14155</v>
      </c>
    </row>
    <row r="50" spans="1:25" s="9" customFormat="1" ht="90" customHeight="1" thickBot="1">
      <c r="A50" s="541"/>
      <c r="B50" s="129" t="s">
        <v>193</v>
      </c>
      <c r="C50" s="177">
        <f>VLOOKUP(B50,Данные!A:AB,28,FALSE)</f>
        <v>3036</v>
      </c>
      <c r="D50" s="534"/>
      <c r="E50" s="611"/>
      <c r="F50" s="123" t="str">
        <f>VLOOKUP($B50,Данные!$A$2:$W$1215,6,FALSE)</f>
        <v>ШБ (широкая, боковая), 45*140°</v>
      </c>
      <c r="G50" s="123" t="str">
        <f>VLOOKUP($B50,Данные!$A$2:$W$1215,8,FALSE)</f>
        <v>Samsung LH351</v>
      </c>
      <c r="H50" s="123" t="str">
        <f>VLOOKUP($B50,Данные!$A$2:$W$1215,14,FALSE)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50" s="123" t="str">
        <f>VLOOKUP($B50,Данные!$A$2:$W$1215,4,FALSE)</f>
        <v>176-264В AС</v>
      </c>
      <c r="J50" s="123">
        <f>VLOOKUP($B50,Данные!$A$2:$W$1215,5,FALSE)</f>
        <v>0.95</v>
      </c>
      <c r="K50" s="123" t="str">
        <f>VLOOKUP($B50,Данные!$A$2:$W$1215,15,FALSE)</f>
        <v xml:space="preserve"> -60°...+50° С</v>
      </c>
      <c r="L50" s="123" t="str">
        <f>VLOOKUP($B50,Данные!$A$2:$W$1215,16,FALSE)</f>
        <v>100 000 ч</v>
      </c>
      <c r="M50" s="123" t="str">
        <f>VLOOKUP($B50,Данные!A:AB,10,FALSE)</f>
        <v>550х320х125</v>
      </c>
      <c r="N50" s="126" t="e">
        <f>VLOOKUP($B50,Данные!A:AB,11,FALSE)</f>
        <v>#N/A</v>
      </c>
      <c r="O50" s="126">
        <f>VLOOKUP($B50,Данные!A:AB,12,FALSE)</f>
        <v>5350</v>
      </c>
      <c r="P50" s="126">
        <f>VLOOKUP($B50,Данные!A:AB,13,FALSE)</f>
        <v>5650</v>
      </c>
      <c r="Q50" s="126">
        <f>VLOOKUP($B50,Данные!$A$2:$W$1215,9,FALSE)</f>
        <v>108</v>
      </c>
      <c r="R50" s="69">
        <f>VLOOKUP($B50,Данные!$A$2:$W$1215,2,FALSE)</f>
        <v>237</v>
      </c>
      <c r="S50" s="117">
        <f>VLOOKUP($B50,Данные!$A$2:$W$1215,3,FALSE)</f>
        <v>39105</v>
      </c>
      <c r="T50" s="97">
        <f t="shared" si="3"/>
        <v>165</v>
      </c>
      <c r="U50" s="87" t="str">
        <f>VLOOKUP($B50,Данные!$A$2:$W$1215,17,FALSE)</f>
        <v>5000К 4000К* 3000К*</v>
      </c>
      <c r="V50" s="87">
        <f>VLOOKUP($B50,Данные!$A$2:$W$1215,7,FALSE)</f>
        <v>67</v>
      </c>
      <c r="W50" s="100" t="str">
        <f>VLOOKUP($B50,Данные!$A$2:$W$1215,18,FALSE)</f>
        <v>5 лет</v>
      </c>
      <c r="X50" s="123"/>
      <c r="Y50" s="114">
        <f>VLOOKUP($B50,Данные!$A$2:$X$1215,24,FALSE)</f>
        <v>21470</v>
      </c>
    </row>
    <row r="51" spans="1:25" s="5" customFormat="1" ht="133.5" customHeight="1">
      <c r="A51" s="570"/>
      <c r="B51" s="12" t="s">
        <v>665</v>
      </c>
      <c r="C51" s="273">
        <f>VLOOKUP(B51,Данные!A:AB,28,FALSE)</f>
        <v>3045</v>
      </c>
      <c r="D51" s="532" t="s">
        <v>166</v>
      </c>
      <c r="E51" s="535" t="s">
        <v>671</v>
      </c>
      <c r="F51" s="463" t="str">
        <f>VLOOKUP($B51,Данные!$A$2:$W$1215,6,FALSE)</f>
        <v>ШБ (широкая, боковая), 150*80°</v>
      </c>
      <c r="G51" s="463" t="str">
        <f>VLOOKUP($B51,Данные!$A$2:$W$1215,8,FALSE)</f>
        <v>Samsung LH351</v>
      </c>
      <c r="H51" s="463" t="str">
        <f>VLOOKUP($B51,Данные!$A$2:$W$1215,14,FALSE)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51" s="463" t="str">
        <f>VLOOKUP($B51,Данные!$A$2:$W$1215,4,FALSE)</f>
        <v>176-264В AС</v>
      </c>
      <c r="J51" s="463">
        <f>VLOOKUP($B51,Данные!$A$2:$W$1215,5,FALSE)</f>
        <v>0.95</v>
      </c>
      <c r="K51" s="463" t="str">
        <f>VLOOKUP($B51,Данные!$A$2:$W$1215,15,FALSE)</f>
        <v xml:space="preserve"> -60°...+50° С</v>
      </c>
      <c r="L51" s="22" t="str">
        <f>VLOOKUP($B51,Данные!$A$2:$W$1215,16,FALSE)</f>
        <v>100 000 ч</v>
      </c>
      <c r="M51" s="22" t="str">
        <f>VLOOKUP($B51,Данные!A:AB,10,FALSE)</f>
        <v>325х320х140</v>
      </c>
      <c r="N51" s="22" t="e">
        <f>VLOOKUP($B51,Данные!A:AB,11,FALSE)</f>
        <v>#N/A</v>
      </c>
      <c r="O51" s="22" t="e">
        <f>VLOOKUP($B51,Данные!A:AB,12,FALSE)</f>
        <v>#N/A</v>
      </c>
      <c r="P51" s="22" t="e">
        <f>VLOOKUP($B51,Данные!A:AB,13,FALSE)</f>
        <v>#N/A</v>
      </c>
      <c r="Q51" s="22">
        <f>VLOOKUP($B51,Данные!$A$2:$W$1215,9,FALSE)</f>
        <v>84</v>
      </c>
      <c r="R51" s="19">
        <f>VLOOKUP($B51,Данные!$A$2:$W$1215,2,FALSE)</f>
        <v>186</v>
      </c>
      <c r="S51" s="20">
        <f>VLOOKUP($B51,Данные!$A$2:$W$1215,3,FALSE)</f>
        <v>28830</v>
      </c>
      <c r="T51" s="107">
        <f t="shared" si="3"/>
        <v>155</v>
      </c>
      <c r="U51" s="35" t="str">
        <f>VLOOKUP($B51,Данные!$A$2:$W$1215,17,FALSE)</f>
        <v>5000К 4000К* 3000К*</v>
      </c>
      <c r="V51" s="35">
        <f>VLOOKUP($B51,Данные!$A$2:$W$1215,7,FALSE)</f>
        <v>67</v>
      </c>
      <c r="W51" s="103" t="str">
        <f>VLOOKUP($B51,Данные!$A$2:$W$1215,18,FALSE)</f>
        <v>5 лет</v>
      </c>
      <c r="X51" s="468"/>
      <c r="Y51" s="113">
        <f>VLOOKUP($B51,Данные!$A$2:$X$1215,24,FALSE)</f>
        <v>15570</v>
      </c>
    </row>
    <row r="52" spans="1:25" s="5" customFormat="1" ht="135.75" customHeight="1" thickBot="1">
      <c r="A52" s="567"/>
      <c r="B52" s="12" t="s">
        <v>667</v>
      </c>
      <c r="C52" s="171">
        <f>VLOOKUP(B52,Данные!A:AB,28,FALSE)</f>
        <v>3047</v>
      </c>
      <c r="D52" s="534"/>
      <c r="E52" s="537"/>
      <c r="F52" s="465" t="str">
        <f>VLOOKUP($B52,Данные!$A$2:$W$1215,6,FALSE)</f>
        <v>ШБ (широкая, боковая), 150*80°</v>
      </c>
      <c r="G52" s="465" t="str">
        <f>VLOOKUP($B52,Данные!$A$2:$W$1215,8,FALSE)</f>
        <v>Samsung LH351</v>
      </c>
      <c r="H52" s="465" t="str">
        <f>VLOOKUP($B52,Данные!$A$2:$W$1215,14,FALSE)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52" s="465" t="str">
        <f>VLOOKUP($B52,Данные!$A$2:$W$1215,4,FALSE)</f>
        <v>176-264В AС</v>
      </c>
      <c r="J52" s="465">
        <f>VLOOKUP($B52,Данные!$A$2:$W$1215,5,FALSE)</f>
        <v>0.95</v>
      </c>
      <c r="K52" s="465" t="str">
        <f>VLOOKUP($B52,Данные!$A$2:$W$1215,15,FALSE)</f>
        <v xml:space="preserve"> -60°...+50° С</v>
      </c>
      <c r="L52" s="467" t="str">
        <f>VLOOKUP($B52,Данные!$A$2:$W$1215,16,FALSE)</f>
        <v>100 000 ч</v>
      </c>
      <c r="M52" s="467" t="str">
        <f>VLOOKUP($B52,Данные!A:AB,10,FALSE)</f>
        <v>625х320х140</v>
      </c>
      <c r="N52" s="467" t="e">
        <f>VLOOKUP($B52,Данные!A:AB,11,FALSE)</f>
        <v>#N/A</v>
      </c>
      <c r="O52" s="467" t="e">
        <f>VLOOKUP($B52,Данные!A:AB,12,FALSE)</f>
        <v>#N/A</v>
      </c>
      <c r="P52" s="467" t="e">
        <f>VLOOKUP($B52,Данные!A:AB,13,FALSE)</f>
        <v>#N/A</v>
      </c>
      <c r="Q52" s="467">
        <f>VLOOKUP($B52,Данные!$A$2:$W$1215,9,FALSE)</f>
        <v>168</v>
      </c>
      <c r="R52" s="23">
        <f>VLOOKUP($B52,Данные!$A$2:$W$1215,2,FALSE)</f>
        <v>375</v>
      </c>
      <c r="S52" s="24">
        <f>VLOOKUP($B52,Данные!$A$2:$W$1215,3,FALSE)</f>
        <v>58125</v>
      </c>
      <c r="T52" s="108">
        <f t="shared" si="3"/>
        <v>155</v>
      </c>
      <c r="U52" s="36" t="str">
        <f>VLOOKUP($B52,Данные!$A$2:$W$1215,17,FALSE)</f>
        <v>5000К 4000К* 3000К*</v>
      </c>
      <c r="V52" s="36">
        <f>VLOOKUP($B52,Данные!$A$2:$W$1215,7,FALSE)</f>
        <v>67</v>
      </c>
      <c r="W52" s="105" t="str">
        <f>VLOOKUP($B52,Данные!$A$2:$W$1215,18,FALSE)</f>
        <v>5 лет</v>
      </c>
      <c r="X52" s="435"/>
      <c r="Y52" s="114">
        <f>VLOOKUP($B52,Данные!$A$2:$X$1215,24,FALSE)</f>
        <v>25955</v>
      </c>
    </row>
    <row r="53" spans="1:25" s="5" customFormat="1" ht="133.5" customHeight="1">
      <c r="A53" s="570"/>
      <c r="B53" s="11" t="s">
        <v>666</v>
      </c>
      <c r="C53" s="169">
        <f>VLOOKUP(B53,Данные!A:AB,28,FALSE)</f>
        <v>3046</v>
      </c>
      <c r="D53" s="532" t="s">
        <v>166</v>
      </c>
      <c r="E53" s="602" t="s">
        <v>671</v>
      </c>
      <c r="F53" s="463" t="str">
        <f>VLOOKUP($B53,Данные!$A$2:$W$1215,6,FALSE)</f>
        <v>ШБ (широкая, боковая), 150*80°</v>
      </c>
      <c r="G53" s="463" t="str">
        <f>VLOOKUP($B53,Данные!$A$2:$W$1215,8,FALSE)</f>
        <v>Samsung LH351</v>
      </c>
      <c r="H53" s="463" t="str">
        <f>VLOOKUP($B53,Данные!$A$2:$W$1215,14,FALSE)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53" s="463" t="str">
        <f>VLOOKUP($B53,Данные!$A$2:$W$1215,4,FALSE)</f>
        <v>176-264В AС</v>
      </c>
      <c r="J53" s="463">
        <f>VLOOKUP($B53,Данные!$A$2:$W$1215,5,FALSE)</f>
        <v>0.95</v>
      </c>
      <c r="K53" s="463" t="str">
        <f>VLOOKUP($B53,Данные!$A$2:$W$1215,15,FALSE)</f>
        <v xml:space="preserve"> -60°...+50° С</v>
      </c>
      <c r="L53" s="22" t="str">
        <f>VLOOKUP($B53,Данные!$A$2:$W$1215,16,FALSE)</f>
        <v>100 000 ч</v>
      </c>
      <c r="M53" s="22" t="str">
        <f>VLOOKUP($B53,Данные!A:AB,10,FALSE)</f>
        <v>325х320х125</v>
      </c>
      <c r="N53" s="22" t="e">
        <f>VLOOKUP($B53,Данные!A:AB,11,FALSE)</f>
        <v>#N/A</v>
      </c>
      <c r="O53" s="22" t="e">
        <f>VLOOKUP($B53,Данные!A:AB,12,FALSE)</f>
        <v>#N/A</v>
      </c>
      <c r="P53" s="22" t="e">
        <f>VLOOKUP($B53,Данные!A:AB,13,FALSE)</f>
        <v>#N/A</v>
      </c>
      <c r="Q53" s="22">
        <f>VLOOKUP($B53,Данные!$A$2:$W$1215,9,FALSE)</f>
        <v>84</v>
      </c>
      <c r="R53" s="19">
        <f>VLOOKUP($B53,Данные!$A$2:$W$1215,2,FALSE)</f>
        <v>186</v>
      </c>
      <c r="S53" s="20">
        <f>VLOOKUP($B53,Данные!$A$2:$W$1215,3,FALSE)</f>
        <v>28830</v>
      </c>
      <c r="T53" s="107">
        <f>S53/R53</f>
        <v>155</v>
      </c>
      <c r="U53" s="35" t="str">
        <f>VLOOKUP($B53,Данные!$A$2:$W$1215,17,FALSE)</f>
        <v>5000К 4000К* 3000К*</v>
      </c>
      <c r="V53" s="35">
        <f>VLOOKUP($B53,Данные!$A$2:$W$1215,7,FALSE)</f>
        <v>67</v>
      </c>
      <c r="W53" s="103" t="str">
        <f>VLOOKUP($B53,Данные!$A$2:$W$1215,18,FALSE)</f>
        <v>5 лет</v>
      </c>
      <c r="X53" s="463"/>
      <c r="Y53" s="113">
        <f>VLOOKUP($B53,Данные!$A$2:$X$1215,24,FALSE)</f>
        <v>15570</v>
      </c>
    </row>
    <row r="54" spans="1:25" s="5" customFormat="1" ht="135.75" customHeight="1" thickBot="1">
      <c r="A54" s="568"/>
      <c r="B54" s="13" t="s">
        <v>668</v>
      </c>
      <c r="C54" s="170">
        <f>VLOOKUP(B54,Данные!A:AB,28,FALSE)</f>
        <v>3048</v>
      </c>
      <c r="D54" s="534"/>
      <c r="E54" s="579"/>
      <c r="F54" s="465" t="str">
        <f>VLOOKUP($B54,Данные!$A$2:$W$1215,6,FALSE)</f>
        <v>ШБ (широкая, боковая), 150*80°</v>
      </c>
      <c r="G54" s="465" t="str">
        <f>VLOOKUP($B54,Данные!$A$2:$W$1215,8,FALSE)</f>
        <v>Samsung LH351</v>
      </c>
      <c r="H54" s="465" t="str">
        <f>VLOOKUP($B54,Данные!$A$2:$W$1215,14,FALSE)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54" s="465" t="str">
        <f>VLOOKUP($B54,Данные!$A$2:$W$1215,4,FALSE)</f>
        <v>176-264В AС</v>
      </c>
      <c r="J54" s="465">
        <f>VLOOKUP($B54,Данные!$A$2:$W$1215,5,FALSE)</f>
        <v>0.95</v>
      </c>
      <c r="K54" s="465" t="str">
        <f>VLOOKUP($B54,Данные!$A$2:$W$1215,15,FALSE)</f>
        <v xml:space="preserve"> -60°...+50° С</v>
      </c>
      <c r="L54" s="467" t="str">
        <f>VLOOKUP($B54,Данные!$A$2:$W$1215,16,FALSE)</f>
        <v>100 000 ч</v>
      </c>
      <c r="M54" s="467" t="str">
        <f>VLOOKUP($B54,Данные!A:AB,10,FALSE)</f>
        <v>625х320х125</v>
      </c>
      <c r="N54" s="467" t="e">
        <f>VLOOKUP($B54,Данные!A:AB,11,FALSE)</f>
        <v>#N/A</v>
      </c>
      <c r="O54" s="467" t="e">
        <f>VLOOKUP($B54,Данные!A:AB,12,FALSE)</f>
        <v>#N/A</v>
      </c>
      <c r="P54" s="467" t="e">
        <f>VLOOKUP($B54,Данные!A:AB,13,FALSE)</f>
        <v>#N/A</v>
      </c>
      <c r="Q54" s="467">
        <f>VLOOKUP($B54,Данные!$A$2:$W$1215,9,FALSE)</f>
        <v>168</v>
      </c>
      <c r="R54" s="23">
        <f>VLOOKUP($B54,Данные!$A$2:$W$1215,2,FALSE)</f>
        <v>375</v>
      </c>
      <c r="S54" s="24">
        <f>VLOOKUP($B54,Данные!$A$2:$W$1215,3,FALSE)</f>
        <v>58125</v>
      </c>
      <c r="T54" s="108">
        <f>S54/R54</f>
        <v>155</v>
      </c>
      <c r="U54" s="36" t="str">
        <f>VLOOKUP($B54,Данные!$A$2:$W$1215,17,FALSE)</f>
        <v>5000К 4000К* 3000К*</v>
      </c>
      <c r="V54" s="36">
        <f>VLOOKUP($B54,Данные!$A$2:$W$1215,7,FALSE)</f>
        <v>67</v>
      </c>
      <c r="W54" s="105" t="str">
        <f>VLOOKUP($B54,Данные!$A$2:$W$1215,18,FALSE)</f>
        <v>5 лет</v>
      </c>
      <c r="X54" s="465"/>
      <c r="Y54" s="114">
        <f>VLOOKUP($B54,Данные!$A$2:$X$1215,24,FALSE)</f>
        <v>25955</v>
      </c>
    </row>
    <row r="55" spans="1:25" s="106" customFormat="1" ht="60" customHeight="1">
      <c r="A55" s="607" t="s">
        <v>503</v>
      </c>
      <c r="B55" s="608"/>
      <c r="C55" s="608"/>
      <c r="D55" s="608"/>
      <c r="E55" s="608"/>
      <c r="F55" s="608"/>
      <c r="G55" s="608"/>
      <c r="H55" s="608"/>
      <c r="I55" s="608"/>
      <c r="J55" s="608"/>
      <c r="K55" s="608"/>
      <c r="L55" s="608"/>
      <c r="M55" s="608"/>
      <c r="N55" s="608"/>
      <c r="O55" s="608"/>
      <c r="P55" s="608"/>
      <c r="Q55" s="608"/>
      <c r="R55" s="608"/>
      <c r="S55" s="608"/>
      <c r="T55" s="608"/>
      <c r="U55" s="608"/>
      <c r="V55" s="608"/>
      <c r="W55" s="608"/>
      <c r="X55" s="608"/>
      <c r="Y55" s="608"/>
    </row>
  </sheetData>
  <mergeCells count="71">
    <mergeCell ref="Y23:Y25"/>
    <mergeCell ref="Y26:Y28"/>
    <mergeCell ref="Y39:Y41"/>
    <mergeCell ref="Y42:Y44"/>
    <mergeCell ref="Y8:Y10"/>
    <mergeCell ref="A29:A31"/>
    <mergeCell ref="D29:D31"/>
    <mergeCell ref="E29:E31"/>
    <mergeCell ref="A1:B1"/>
    <mergeCell ref="C1:X1"/>
    <mergeCell ref="A26:A28"/>
    <mergeCell ref="D26:D28"/>
    <mergeCell ref="E26:E28"/>
    <mergeCell ref="A23:A25"/>
    <mergeCell ref="D23:D25"/>
    <mergeCell ref="E23:E25"/>
    <mergeCell ref="W3:W4"/>
    <mergeCell ref="X3:X4"/>
    <mergeCell ref="A14:A16"/>
    <mergeCell ref="D14:D16"/>
    <mergeCell ref="E14:E16"/>
    <mergeCell ref="A39:A41"/>
    <mergeCell ref="D39:D41"/>
    <mergeCell ref="E39:E41"/>
    <mergeCell ref="A32:A34"/>
    <mergeCell ref="D32:D34"/>
    <mergeCell ref="E32:E34"/>
    <mergeCell ref="A35:A36"/>
    <mergeCell ref="D35:D36"/>
    <mergeCell ref="E35:E36"/>
    <mergeCell ref="A37:A38"/>
    <mergeCell ref="D37:D38"/>
    <mergeCell ref="E37:E38"/>
    <mergeCell ref="D48:D50"/>
    <mergeCell ref="E48:E50"/>
    <mergeCell ref="A42:A44"/>
    <mergeCell ref="D42:D44"/>
    <mergeCell ref="E42:E44"/>
    <mergeCell ref="A45:A47"/>
    <mergeCell ref="D45:D47"/>
    <mergeCell ref="E45:E47"/>
    <mergeCell ref="A2:Y2"/>
    <mergeCell ref="E3:V3"/>
    <mergeCell ref="A55:Y55"/>
    <mergeCell ref="A5:A7"/>
    <mergeCell ref="D5:D7"/>
    <mergeCell ref="E5:E7"/>
    <mergeCell ref="A11:A13"/>
    <mergeCell ref="D11:D13"/>
    <mergeCell ref="E11:E13"/>
    <mergeCell ref="A8:A10"/>
    <mergeCell ref="D8:D10"/>
    <mergeCell ref="E8:E10"/>
    <mergeCell ref="A3:A4"/>
    <mergeCell ref="B3:B4"/>
    <mergeCell ref="D3:D4"/>
    <mergeCell ref="A48:A50"/>
    <mergeCell ref="E17:E18"/>
    <mergeCell ref="A19:A20"/>
    <mergeCell ref="D19:D20"/>
    <mergeCell ref="E19:E20"/>
    <mergeCell ref="C3:C4"/>
    <mergeCell ref="A17:A18"/>
    <mergeCell ref="D17:D18"/>
    <mergeCell ref="Y5:Y7"/>
    <mergeCell ref="A51:A52"/>
    <mergeCell ref="D51:D52"/>
    <mergeCell ref="E51:E52"/>
    <mergeCell ref="A53:A54"/>
    <mergeCell ref="D53:D54"/>
    <mergeCell ref="E53:E54"/>
  </mergeCells>
  <pageMargins left="0.25" right="0.25" top="0.75" bottom="0.75" header="0.3" footer="0.3"/>
  <pageSetup paperSize="9" scale="46" fitToHeight="0" orientation="landscape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outlinePr summaryBelow="0" summaryRight="0"/>
    <pageSetUpPr fitToPage="1"/>
  </sheetPr>
  <dimension ref="A1:Y47"/>
  <sheetViews>
    <sheetView view="pageBreakPreview" zoomScale="70" zoomScaleNormal="65" zoomScaleSheetLayoutView="70" workbookViewId="0">
      <pane xSplit="2" ySplit="4" topLeftCell="Q20" activePane="bottomRight" state="frozen"/>
      <selection activeCell="E28" sqref="E28"/>
      <selection pane="topRight" activeCell="E28" sqref="E28"/>
      <selection pane="bottomLeft" activeCell="E28" sqref="E28"/>
      <selection pane="bottomRight" activeCell="Y1" sqref="Y1:Z1048576"/>
    </sheetView>
  </sheetViews>
  <sheetFormatPr defaultColWidth="9.140625" defaultRowHeight="14.25" outlineLevelCol="1"/>
  <cols>
    <col min="1" max="1" width="65.7109375" style="5" customWidth="1"/>
    <col min="2" max="2" width="32.7109375" style="92" customWidth="1"/>
    <col min="3" max="3" width="21.42578125" style="92" customWidth="1"/>
    <col min="4" max="4" width="25.7109375" style="5" customWidth="1"/>
    <col min="5" max="5" width="40.7109375" style="5" customWidth="1" collapsed="1"/>
    <col min="6" max="6" width="14" style="5" hidden="1" customWidth="1" outlineLevel="1"/>
    <col min="7" max="7" width="10.85546875" style="5" hidden="1" customWidth="1" outlineLevel="1"/>
    <col min="8" max="8" width="38.85546875" style="5" hidden="1" customWidth="1" outlineLevel="1"/>
    <col min="9" max="9" width="13.140625" style="5" hidden="1" customWidth="1" outlineLevel="1"/>
    <col min="10" max="10" width="7.85546875" style="5" hidden="1" customWidth="1" outlineLevel="1"/>
    <col min="11" max="11" width="13.28515625" style="5" hidden="1" customWidth="1" outlineLevel="1"/>
    <col min="12" max="12" width="11.140625" style="5" hidden="1" customWidth="1" outlineLevel="1"/>
    <col min="13" max="14" width="15.28515625" style="5" hidden="1" customWidth="1" outlineLevel="1"/>
    <col min="15" max="15" width="13.85546875" style="5" hidden="1" customWidth="1" outlineLevel="1"/>
    <col min="16" max="16" width="12.28515625" style="5" hidden="1" customWidth="1" outlineLevel="1"/>
    <col min="17" max="17" width="12.7109375" style="5" customWidth="1"/>
    <col min="18" max="18" width="14.7109375" style="5" customWidth="1"/>
    <col min="19" max="19" width="11.140625" style="5" customWidth="1"/>
    <col min="20" max="20" width="12.7109375" style="5" customWidth="1"/>
    <col min="21" max="21" width="13.7109375" style="5" customWidth="1"/>
    <col min="22" max="22" width="12.5703125" style="5" customWidth="1"/>
    <col min="23" max="23" width="14.7109375" style="5" customWidth="1"/>
    <col min="24" max="24" width="14.28515625" style="5" customWidth="1"/>
    <col min="25" max="25" width="15.7109375" style="101" customWidth="1"/>
    <col min="26" max="16384" width="9.140625" style="5"/>
  </cols>
  <sheetData>
    <row r="1" spans="1:25" ht="31.5" customHeight="1">
      <c r="A1" s="612" t="s">
        <v>606</v>
      </c>
      <c r="B1" s="613"/>
      <c r="C1" s="614"/>
      <c r="D1" s="614"/>
      <c r="E1" s="614"/>
      <c r="F1" s="614"/>
      <c r="G1" s="614"/>
      <c r="H1" s="614"/>
      <c r="I1" s="614"/>
      <c r="J1" s="614"/>
      <c r="K1" s="614"/>
      <c r="L1" s="614"/>
      <c r="M1" s="614"/>
      <c r="N1" s="614"/>
      <c r="O1" s="614"/>
      <c r="P1" s="614"/>
      <c r="Q1" s="614"/>
      <c r="R1" s="614"/>
      <c r="S1" s="614"/>
      <c r="T1" s="614"/>
      <c r="U1" s="614"/>
      <c r="V1" s="614"/>
      <c r="W1" s="614"/>
      <c r="X1" s="614"/>
    </row>
    <row r="2" spans="1:25" ht="30" customHeight="1">
      <c r="A2" s="606" t="s">
        <v>389</v>
      </c>
      <c r="B2" s="606"/>
      <c r="C2" s="606"/>
      <c r="D2" s="606"/>
      <c r="E2" s="606"/>
      <c r="F2" s="606"/>
      <c r="G2" s="606"/>
      <c r="H2" s="606"/>
      <c r="I2" s="606"/>
      <c r="J2" s="606"/>
      <c r="K2" s="606"/>
      <c r="L2" s="606"/>
      <c r="M2" s="606"/>
      <c r="N2" s="606"/>
      <c r="O2" s="606"/>
      <c r="P2" s="606"/>
      <c r="Q2" s="606"/>
      <c r="R2" s="606"/>
      <c r="S2" s="606"/>
      <c r="T2" s="606"/>
      <c r="U2" s="606"/>
      <c r="V2" s="606"/>
      <c r="W2" s="606"/>
      <c r="X2" s="606"/>
      <c r="Y2" s="606"/>
    </row>
    <row r="3" spans="1:25" s="101" customFormat="1" ht="24.95" customHeight="1">
      <c r="A3" s="547" t="s">
        <v>0</v>
      </c>
      <c r="B3" s="547" t="s">
        <v>1</v>
      </c>
      <c r="C3" s="547" t="s">
        <v>239</v>
      </c>
      <c r="D3" s="547" t="s">
        <v>4</v>
      </c>
      <c r="E3" s="526" t="s">
        <v>9</v>
      </c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  <c r="Q3" s="527"/>
      <c r="R3" s="527"/>
      <c r="S3" s="527"/>
      <c r="T3" s="527"/>
      <c r="U3" s="527"/>
      <c r="V3" s="528"/>
      <c r="W3" s="549" t="s">
        <v>3</v>
      </c>
      <c r="X3" s="549" t="s">
        <v>163</v>
      </c>
      <c r="Y3" s="523"/>
    </row>
    <row r="4" spans="1:25" s="101" customFormat="1" ht="78.75" customHeight="1" thickBot="1">
      <c r="A4" s="548"/>
      <c r="B4" s="548"/>
      <c r="C4" s="548"/>
      <c r="D4" s="548"/>
      <c r="E4" s="261" t="s">
        <v>18</v>
      </c>
      <c r="F4" s="261" t="s">
        <v>13</v>
      </c>
      <c r="G4" s="261" t="s">
        <v>5</v>
      </c>
      <c r="H4" s="261" t="s">
        <v>6</v>
      </c>
      <c r="I4" s="261" t="s">
        <v>12</v>
      </c>
      <c r="J4" s="261" t="s">
        <v>11</v>
      </c>
      <c r="K4" s="261" t="s">
        <v>10</v>
      </c>
      <c r="L4" s="261" t="s">
        <v>8</v>
      </c>
      <c r="M4" s="261" t="s">
        <v>469</v>
      </c>
      <c r="N4" s="306" t="s">
        <v>470</v>
      </c>
      <c r="O4" s="261" t="s">
        <v>471</v>
      </c>
      <c r="P4" s="306" t="s">
        <v>472</v>
      </c>
      <c r="Q4" s="390" t="s">
        <v>545</v>
      </c>
      <c r="R4" s="261" t="s">
        <v>25</v>
      </c>
      <c r="S4" s="261" t="s">
        <v>28</v>
      </c>
      <c r="T4" s="261" t="s">
        <v>27</v>
      </c>
      <c r="U4" s="261" t="s">
        <v>21</v>
      </c>
      <c r="V4" s="261" t="s">
        <v>2</v>
      </c>
      <c r="W4" s="550"/>
      <c r="X4" s="550"/>
      <c r="Y4" s="110" t="s">
        <v>30</v>
      </c>
    </row>
    <row r="5" spans="1:25" s="101" customFormat="1" ht="89.25" customHeight="1">
      <c r="A5" s="599"/>
      <c r="B5" s="441" t="s">
        <v>855</v>
      </c>
      <c r="C5" s="172">
        <f>VLOOKUP(B5,Данные!A:AB,28,FALSE)</f>
        <v>4101</v>
      </c>
      <c r="D5" s="532" t="s">
        <v>390</v>
      </c>
      <c r="E5" s="535" t="str">
        <f>CONCATENATE(CONCATENATE($F$4,": ",$F5,CHAR(10),$G$4,": ",$G5,CHAR(10),$H$4,": ",$H5,CHAR(10),$I$4,": ",$I5,CHAR(10),$J$4,": ",$J5,CHAR(10),$K$4,": ",$K5,CHAR(10),$L$4,": ",$L5,CHAR(10)),"*Цветовая темп.: 5000К")</f>
        <v>КСС: ШБ (широкая, боковая), 45*140°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100-277В AС
Сos φ: 0,95
Рабочая t°:  -60°...+50° С
Срок службы: 100 000 ч
*Цветовая темп.: 5000К</v>
      </c>
      <c r="F5" s="495" t="str">
        <f>VLOOKUP($B5,Данные!$A$2:$W$1215,6,FALSE)</f>
        <v>ШБ (широкая, боковая), 45*140°</v>
      </c>
      <c r="G5" s="495" t="str">
        <f>VLOOKUP($B5,Данные!$A$2:$W$1215,8,FALSE)</f>
        <v>Samsung LH351</v>
      </c>
      <c r="H5" s="495" t="str">
        <f>VLOOKUP($B5,Данные!$A$2:$W$1215,14,FALSE)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5" s="495" t="str">
        <f>VLOOKUP($B5,Данные!$A$2:$W$1215,4,FALSE)</f>
        <v>100-277В AС</v>
      </c>
      <c r="J5" s="495">
        <f>VLOOKUP($B5,Данные!$A$2:$W$1215,5,FALSE)</f>
        <v>0.95</v>
      </c>
      <c r="K5" s="495" t="str">
        <f>VLOOKUP($B5,Данные!$A$2:$W$1215,15,FALSE)</f>
        <v xml:space="preserve"> -60°...+50° С</v>
      </c>
      <c r="L5" s="495" t="str">
        <f>VLOOKUP($B5,Данные!$A$2:$W$1215,16,FALSE)</f>
        <v>100 000 ч</v>
      </c>
      <c r="M5" s="495" t="str">
        <f>VLOOKUP($B5,Данные!A:AB,10,FALSE)</f>
        <v>275x100x140</v>
      </c>
      <c r="N5" s="22" t="e">
        <f>VLOOKUP($B5,Данные!A:AB,11,FALSE)</f>
        <v>#N/A</v>
      </c>
      <c r="O5" s="22">
        <f>VLOOKUP($B5,Данные!A:AB,12,FALSE)</f>
        <v>1150</v>
      </c>
      <c r="P5" s="22" t="e">
        <f>VLOOKUP($B5,Данные!A:AB,13,FALSE)</f>
        <v>#N/A</v>
      </c>
      <c r="Q5" s="22">
        <f>VLOOKUP($B5,Данные!$A$2:$W$1215,9,FALSE)</f>
        <v>12</v>
      </c>
      <c r="R5" s="19">
        <f>VLOOKUP($B5,Данные!$A$2:$W$1215,2,FALSE)</f>
        <v>48</v>
      </c>
      <c r="S5" s="20">
        <f>VLOOKUP($B5,Данные!$A$2:$W$1215,3,FALSE)</f>
        <v>6240</v>
      </c>
      <c r="T5" s="107">
        <f t="shared" ref="T5:T10" si="0">S5/R5</f>
        <v>130</v>
      </c>
      <c r="U5" s="35" t="str">
        <f>VLOOKUP($B5,Данные!$A$2:$W$1215,17,FALSE)</f>
        <v>5000К</v>
      </c>
      <c r="V5" s="35">
        <f>VLOOKUP($B5,Данные!$A$2:$W$1215,7,FALSE)</f>
        <v>67</v>
      </c>
      <c r="W5" s="103" t="str">
        <f>VLOOKUP($B5,Данные!$A$2:$W$1215,18,FALSE)</f>
        <v>3 года</v>
      </c>
      <c r="X5" s="495"/>
      <c r="Y5" s="112">
        <f>VLOOKUP($B5,Данные!$A$2:$X$1215,24,FALSE)</f>
        <v>3145</v>
      </c>
    </row>
    <row r="6" spans="1:25" s="101" customFormat="1" ht="89.25" customHeight="1">
      <c r="A6" s="600"/>
      <c r="B6" s="442" t="s">
        <v>857</v>
      </c>
      <c r="C6" s="173">
        <f>VLOOKUP(B6,Данные!A:AB,28,FALSE)</f>
        <v>4103</v>
      </c>
      <c r="D6" s="533"/>
      <c r="E6" s="536"/>
      <c r="F6" s="499" t="str">
        <f>VLOOKUP($B6,Данные!$A$2:$W$1215,6,FALSE)</f>
        <v>ШБ (широкая, боковая), 45*140°</v>
      </c>
      <c r="G6" s="499" t="str">
        <f>VLOOKUP($B6,Данные!$A$2:$W$1215,8,FALSE)</f>
        <v>Samsung LH351</v>
      </c>
      <c r="H6" s="499" t="str">
        <f>VLOOKUP($B6,Данные!$A$2:$W$1215,14,FALSE)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6" s="499" t="str">
        <f>VLOOKUP($B6,Данные!$A$2:$W$1215,4,FALSE)</f>
        <v>100-277В AС</v>
      </c>
      <c r="J6" s="499">
        <f>VLOOKUP($B6,Данные!$A$2:$W$1215,5,FALSE)</f>
        <v>0.95</v>
      </c>
      <c r="K6" s="499" t="str">
        <f>VLOOKUP($B6,Данные!$A$2:$W$1215,15,FALSE)</f>
        <v xml:space="preserve"> -60°...+50° С</v>
      </c>
      <c r="L6" s="499" t="str">
        <f>VLOOKUP($B6,Данные!$A$2:$W$1215,16,FALSE)</f>
        <v>100 000 ч</v>
      </c>
      <c r="M6" s="499" t="str">
        <f>VLOOKUP($B6,Данные!A:AB,10,FALSE)</f>
        <v>275x210x140</v>
      </c>
      <c r="N6" s="497" t="e">
        <f>VLOOKUP($B6,Данные!A:AB,11,FALSE)</f>
        <v>#N/A</v>
      </c>
      <c r="O6" s="497">
        <f>VLOOKUP($B6,Данные!A:AB,12,FALSE)</f>
        <v>2150</v>
      </c>
      <c r="P6" s="497" t="e">
        <f>VLOOKUP($B6,Данные!A:AB,13,FALSE)</f>
        <v>#N/A</v>
      </c>
      <c r="Q6" s="497">
        <f>VLOOKUP($B6,Данные!$A$2:$W$1215,9,FALSE)</f>
        <v>24</v>
      </c>
      <c r="R6" s="27">
        <f>VLOOKUP($B6,Данные!$A$2:$W$1215,2,FALSE)</f>
        <v>96</v>
      </c>
      <c r="S6" s="28">
        <f>VLOOKUP($B6,Данные!$A$2:$W$1215,3,FALSE)</f>
        <v>12500</v>
      </c>
      <c r="T6" s="198">
        <f t="shared" si="0"/>
        <v>130.20833333333334</v>
      </c>
      <c r="U6" s="34" t="str">
        <f>VLOOKUP($B6,Данные!$A$2:$W$1215,17,FALSE)</f>
        <v>5000К</v>
      </c>
      <c r="V6" s="34">
        <f>VLOOKUP($B6,Данные!$A$2:$W$1215,7,FALSE)</f>
        <v>67</v>
      </c>
      <c r="W6" s="104" t="str">
        <f>VLOOKUP($B6,Данные!$A$2:$W$1215,18,FALSE)</f>
        <v>3 года</v>
      </c>
      <c r="X6" s="499"/>
      <c r="Y6" s="113">
        <f>VLOOKUP($B6,Данные!$A$2:$X$1215,24,FALSE)</f>
        <v>6290</v>
      </c>
    </row>
    <row r="7" spans="1:25" s="101" customFormat="1" ht="89.25" customHeight="1" thickBot="1">
      <c r="A7" s="601"/>
      <c r="B7" s="443" t="s">
        <v>859</v>
      </c>
      <c r="C7" s="174">
        <f>VLOOKUP(B7,Данные!A:AB,28,FALSE)</f>
        <v>4105</v>
      </c>
      <c r="D7" s="534"/>
      <c r="E7" s="537"/>
      <c r="F7" s="496" t="str">
        <f>VLOOKUP($B7,Данные!$A$2:$W$1215,6,FALSE)</f>
        <v>ШБ (широкая, боковая), 45*140°</v>
      </c>
      <c r="G7" s="496" t="str">
        <f>VLOOKUP($B7,Данные!$A$2:$W$1215,8,FALSE)</f>
        <v>Samsung LH351</v>
      </c>
      <c r="H7" s="496" t="str">
        <f>VLOOKUP($B7,Данные!$A$2:$W$1215,14,FALSE)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7" s="496" t="str">
        <f>VLOOKUP($B7,Данные!$A$2:$W$1215,4,FALSE)</f>
        <v>100-277В AС</v>
      </c>
      <c r="J7" s="496">
        <f>VLOOKUP($B7,Данные!$A$2:$W$1215,5,FALSE)</f>
        <v>0.95</v>
      </c>
      <c r="K7" s="496" t="str">
        <f>VLOOKUP($B7,Данные!$A$2:$W$1215,15,FALSE)</f>
        <v xml:space="preserve"> -60°...+50° С</v>
      </c>
      <c r="L7" s="496" t="str">
        <f>VLOOKUP($B7,Данные!$A$2:$W$1215,16,FALSE)</f>
        <v>100 000 ч</v>
      </c>
      <c r="M7" s="496" t="str">
        <f>VLOOKUP($B7,Данные!A:AB,10,FALSE)</f>
        <v>275x320x140</v>
      </c>
      <c r="N7" s="498" t="e">
        <f>VLOOKUP($B7,Данные!A:AB,11,FALSE)</f>
        <v>#N/A</v>
      </c>
      <c r="O7" s="498">
        <f>VLOOKUP($B7,Данные!A:AB,12,FALSE)</f>
        <v>3250</v>
      </c>
      <c r="P7" s="498" t="e">
        <f>VLOOKUP($B7,Данные!A:AB,13,FALSE)</f>
        <v>#N/A</v>
      </c>
      <c r="Q7" s="498">
        <f>VLOOKUP($B7,Данные!$A$2:$W$1215,9,FALSE)</f>
        <v>36</v>
      </c>
      <c r="R7" s="23">
        <f>VLOOKUP($B7,Данные!$A$2:$W$1215,2,FALSE)</f>
        <v>144</v>
      </c>
      <c r="S7" s="24">
        <f>VLOOKUP($B7,Данные!$A$2:$W$1215,3,FALSE)</f>
        <v>18720</v>
      </c>
      <c r="T7" s="108">
        <f t="shared" si="0"/>
        <v>130</v>
      </c>
      <c r="U7" s="36" t="str">
        <f>VLOOKUP($B7,Данные!$A$2:$W$1215,17,FALSE)</f>
        <v>5000К</v>
      </c>
      <c r="V7" s="36">
        <f>VLOOKUP($B7,Данные!$A$2:$W$1215,7,FALSE)</f>
        <v>67</v>
      </c>
      <c r="W7" s="105" t="str">
        <f>VLOOKUP($B7,Данные!$A$2:$W$1215,18,FALSE)</f>
        <v>3 года</v>
      </c>
      <c r="X7" s="496"/>
      <c r="Y7" s="114">
        <f>VLOOKUP($B7,Данные!$A$2:$X$1215,24,FALSE)</f>
        <v>9440</v>
      </c>
    </row>
    <row r="8" spans="1:25" s="101" customFormat="1" ht="89.25" customHeight="1">
      <c r="A8" s="599"/>
      <c r="B8" s="439" t="s">
        <v>856</v>
      </c>
      <c r="C8" s="173">
        <f>VLOOKUP(B8,Данные!A:AB,28,FALSE)</f>
        <v>4102</v>
      </c>
      <c r="D8" s="532" t="s">
        <v>390</v>
      </c>
      <c r="E8" s="535" t="str">
        <f>CONCATENATE(CONCATENATE($F$4,": ",$F8,CHAR(10),$G$4,": ",$G8,CHAR(10),$H$4,": ",$H8,CHAR(10),$I$4,": ",$I8,CHAR(10),$J$4,": ",$J8,CHAR(10),$K$4,": ",$K8,CHAR(10),$L$4,": ",$L8,CHAR(10)),"*Цветовая темп.: 5000К")</f>
        <v>КСС: ШБ (широкая, боковая), 45*140°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100-277В AС
Сos φ: 0,95
Рабочая t°:  -60°...+50° С
Срок службы: 100 000 ч
*Цветовая темп.: 5000К</v>
      </c>
      <c r="F8" s="499" t="str">
        <f>VLOOKUP($B8,Данные!$A$2:$W$1215,6,FALSE)</f>
        <v>ШБ (широкая, боковая), 45*140°</v>
      </c>
      <c r="G8" s="499" t="str">
        <f>VLOOKUP($B8,Данные!$A$2:$W$1215,8,FALSE)</f>
        <v>Samsung LH351</v>
      </c>
      <c r="H8" s="499" t="str">
        <f>VLOOKUP($B8,Данные!$A$2:$W$1215,14,FALSE)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8" s="499" t="str">
        <f>VLOOKUP($B8,Данные!$A$2:$W$1215,4,FALSE)</f>
        <v>100-277В AС</v>
      </c>
      <c r="J8" s="499">
        <f>VLOOKUP($B8,Данные!$A$2:$W$1215,5,FALSE)</f>
        <v>0.95</v>
      </c>
      <c r="K8" s="499" t="str">
        <f>VLOOKUP($B8,Данные!$A$2:$W$1215,15,FALSE)</f>
        <v xml:space="preserve"> -60°...+50° С</v>
      </c>
      <c r="L8" s="499" t="str">
        <f>VLOOKUP($B8,Данные!$A$2:$W$1215,16,FALSE)</f>
        <v>100 000 ч</v>
      </c>
      <c r="M8" s="499" t="str">
        <f>VLOOKUP($B8,Данные!A:AB,10,FALSE)</f>
        <v>275x100x125</v>
      </c>
      <c r="N8" s="497" t="e">
        <f>VLOOKUP($B8,Данные!A:AB,11,FALSE)</f>
        <v>#N/A</v>
      </c>
      <c r="O8" s="497">
        <f>VLOOKUP($B8,Данные!A:AB,12,FALSE)</f>
        <v>1200</v>
      </c>
      <c r="P8" s="497" t="e">
        <f>VLOOKUP($B8,Данные!A:AB,13,FALSE)</f>
        <v>#N/A</v>
      </c>
      <c r="Q8" s="497">
        <f>VLOOKUP($B8,Данные!$A$2:$W$1215,9,FALSE)</f>
        <v>12</v>
      </c>
      <c r="R8" s="27">
        <f>VLOOKUP($B8,Данные!$A$2:$W$1215,2,FALSE)</f>
        <v>48</v>
      </c>
      <c r="S8" s="28">
        <f>VLOOKUP($B8,Данные!$A$2:$W$1215,3,FALSE)</f>
        <v>6240</v>
      </c>
      <c r="T8" s="198">
        <f t="shared" si="0"/>
        <v>130</v>
      </c>
      <c r="U8" s="34" t="str">
        <f>VLOOKUP($B8,Данные!$A$2:$W$1215,17,FALSE)</f>
        <v>5000К</v>
      </c>
      <c r="V8" s="34">
        <f>VLOOKUP($B8,Данные!$A$2:$W$1215,7,FALSE)</f>
        <v>67</v>
      </c>
      <c r="W8" s="104" t="str">
        <f>VLOOKUP($B8,Данные!$A$2:$W$1215,18,FALSE)</f>
        <v>3 года</v>
      </c>
      <c r="X8" s="499"/>
      <c r="Y8" s="112">
        <f>VLOOKUP($B8,Данные!$A$2:$X$1215,24,FALSE)</f>
        <v>3145</v>
      </c>
    </row>
    <row r="9" spans="1:25" s="101" customFormat="1" ht="89.25" customHeight="1">
      <c r="A9" s="600"/>
      <c r="B9" s="439" t="s">
        <v>858</v>
      </c>
      <c r="C9" s="173">
        <f>VLOOKUP(B9,Данные!A:AB,28,FALSE)</f>
        <v>4104</v>
      </c>
      <c r="D9" s="533"/>
      <c r="E9" s="536"/>
      <c r="F9" s="499" t="str">
        <f>VLOOKUP($B9,Данные!$A$2:$W$1215,6,FALSE)</f>
        <v>ШБ (широкая, боковая), 45*140°</v>
      </c>
      <c r="G9" s="499" t="str">
        <f>VLOOKUP($B9,Данные!$A$2:$W$1215,8,FALSE)</f>
        <v>Samsung LH351</v>
      </c>
      <c r="H9" s="499" t="str">
        <f>VLOOKUP($B9,Данные!$A$2:$W$1215,14,FALSE)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9" s="499" t="str">
        <f>VLOOKUP($B9,Данные!$A$2:$W$1215,4,FALSE)</f>
        <v>100-277В AС</v>
      </c>
      <c r="J9" s="499">
        <f>VLOOKUP($B9,Данные!$A$2:$W$1215,5,FALSE)</f>
        <v>0.95</v>
      </c>
      <c r="K9" s="499" t="str">
        <f>VLOOKUP($B9,Данные!$A$2:$W$1215,15,FALSE)</f>
        <v xml:space="preserve"> -60°...+50° С</v>
      </c>
      <c r="L9" s="499" t="str">
        <f>VLOOKUP($B9,Данные!$A$2:$W$1215,16,FALSE)</f>
        <v>100 000 ч</v>
      </c>
      <c r="M9" s="499" t="str">
        <f>VLOOKUP($B9,Данные!A:AB,10,FALSE)</f>
        <v>275x260x80</v>
      </c>
      <c r="N9" s="497" t="e">
        <f>VLOOKUP($B9,Данные!A:AB,11,FALSE)</f>
        <v>#N/A</v>
      </c>
      <c r="O9" s="497">
        <f>VLOOKUP($B9,Данные!A:AB,12,FALSE)</f>
        <v>2200</v>
      </c>
      <c r="P9" s="497" t="e">
        <f>VLOOKUP($B9,Данные!A:AB,13,FALSE)</f>
        <v>#N/A</v>
      </c>
      <c r="Q9" s="497">
        <f>VLOOKUP($B9,Данные!$A$2:$W$1215,9,FALSE)</f>
        <v>24</v>
      </c>
      <c r="R9" s="27">
        <f>VLOOKUP($B9,Данные!$A$2:$W$1215,2,FALSE)</f>
        <v>96</v>
      </c>
      <c r="S9" s="28">
        <f>VLOOKUP($B9,Данные!$A$2:$W$1215,3,FALSE)</f>
        <v>12500</v>
      </c>
      <c r="T9" s="198">
        <f t="shared" si="0"/>
        <v>130.20833333333334</v>
      </c>
      <c r="U9" s="34" t="str">
        <f>VLOOKUP($B9,Данные!$A$2:$W$1215,17,FALSE)</f>
        <v>5000К</v>
      </c>
      <c r="V9" s="34">
        <f>VLOOKUP($B9,Данные!$A$2:$W$1215,7,FALSE)</f>
        <v>67</v>
      </c>
      <c r="W9" s="104" t="str">
        <f>VLOOKUP($B9,Данные!$A$2:$W$1215,18,FALSE)</f>
        <v>3 года</v>
      </c>
      <c r="X9" s="499"/>
      <c r="Y9" s="113">
        <f>VLOOKUP($B9,Данные!$A$2:$X$1215,24,FALSE)</f>
        <v>6290</v>
      </c>
    </row>
    <row r="10" spans="1:25" s="101" customFormat="1" ht="89.25" customHeight="1" thickBot="1">
      <c r="A10" s="601"/>
      <c r="B10" s="440" t="s">
        <v>860</v>
      </c>
      <c r="C10" s="174">
        <f>VLOOKUP(B10,Данные!A:AB,28,FALSE)</f>
        <v>4106</v>
      </c>
      <c r="D10" s="534"/>
      <c r="E10" s="537"/>
      <c r="F10" s="496" t="str">
        <f>VLOOKUP($B10,Данные!$A$2:$W$1215,6,FALSE)</f>
        <v>ШБ (широкая, боковая), 45*140°</v>
      </c>
      <c r="G10" s="496" t="str">
        <f>VLOOKUP($B10,Данные!$A$2:$W$1215,8,FALSE)</f>
        <v>Samsung LH351</v>
      </c>
      <c r="H10" s="496" t="str">
        <f>VLOOKUP($B10,Данные!$A$2:$W$1215,14,FALSE)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0" s="496" t="str">
        <f>VLOOKUP($B10,Данные!$A$2:$W$1215,4,FALSE)</f>
        <v>100-277В AС</v>
      </c>
      <c r="J10" s="496">
        <f>VLOOKUP($B10,Данные!$A$2:$W$1215,5,FALSE)</f>
        <v>0.95</v>
      </c>
      <c r="K10" s="496" t="str">
        <f>VLOOKUP($B10,Данные!$A$2:$W$1215,15,FALSE)</f>
        <v xml:space="preserve"> -60°...+50° С</v>
      </c>
      <c r="L10" s="496" t="str">
        <f>VLOOKUP($B10,Данные!$A$2:$W$1215,16,FALSE)</f>
        <v>100 000 ч</v>
      </c>
      <c r="M10" s="496" t="str">
        <f>VLOOKUP($B10,Данные!A:AB,10,FALSE)</f>
        <v>275x320x125</v>
      </c>
      <c r="N10" s="498" t="e">
        <f>VLOOKUP($B10,Данные!A:AB,11,FALSE)</f>
        <v>#N/A</v>
      </c>
      <c r="O10" s="498">
        <f>VLOOKUP($B10,Данные!A:AB,12,FALSE)</f>
        <v>3350</v>
      </c>
      <c r="P10" s="498" t="e">
        <f>VLOOKUP($B10,Данные!A:AB,13,FALSE)</f>
        <v>#N/A</v>
      </c>
      <c r="Q10" s="498">
        <f>VLOOKUP($B10,Данные!$A$2:$W$1215,9,FALSE)</f>
        <v>36</v>
      </c>
      <c r="R10" s="23">
        <f>VLOOKUP($B10,Данные!$A$2:$W$1215,2,FALSE)</f>
        <v>144</v>
      </c>
      <c r="S10" s="24">
        <f>VLOOKUP($B10,Данные!$A$2:$W$1215,3,FALSE)</f>
        <v>18720</v>
      </c>
      <c r="T10" s="108">
        <f t="shared" si="0"/>
        <v>130</v>
      </c>
      <c r="U10" s="36" t="str">
        <f>VLOOKUP($B10,Данные!$A$2:$W$1215,17,FALSE)</f>
        <v>5000К</v>
      </c>
      <c r="V10" s="36">
        <f>VLOOKUP($B10,Данные!$A$2:$W$1215,7,FALSE)</f>
        <v>67</v>
      </c>
      <c r="W10" s="105" t="str">
        <f>VLOOKUP($B10,Данные!$A$2:$W$1215,18,FALSE)</f>
        <v>3 года</v>
      </c>
      <c r="X10" s="496"/>
      <c r="Y10" s="114">
        <f>VLOOKUP($B10,Данные!$A$2:$X$1215,24,FALSE)</f>
        <v>9440</v>
      </c>
    </row>
    <row r="11" spans="1:25" ht="68.25" customHeight="1">
      <c r="A11" s="585"/>
      <c r="B11" s="480" t="s">
        <v>681</v>
      </c>
      <c r="C11" s="273">
        <f>VLOOKUP(B11,[1]Данные!A:AB,28,FALSE)</f>
        <v>12037</v>
      </c>
      <c r="D11" s="532" t="s">
        <v>390</v>
      </c>
      <c r="E11" s="535" t="s">
        <v>776</v>
      </c>
      <c r="F11" s="463" t="str">
        <f>VLOOKUP($B11,Данные!$A$2:$W$1215,6,FALSE)</f>
        <v>ШБ (широкая, боковая), 45*140°</v>
      </c>
      <c r="G11" s="463" t="str">
        <f>VLOOKUP($B11,Данные!$A$2:$W$1215,8,FALSE)</f>
        <v>Samsung LH351</v>
      </c>
      <c r="H11" s="463" t="str">
        <f>VLOOKUP($B11,Данные!$A$2:$W$1215,14,FALSE)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1" s="463" t="str">
        <f>VLOOKUP($B11,Данные!$A$2:$W$1215,4,FALSE)</f>
        <v>176-264В AС</v>
      </c>
      <c r="J11" s="463">
        <f>VLOOKUP($B11,Данные!$A$2:$W$1215,5,FALSE)</f>
        <v>0.95</v>
      </c>
      <c r="K11" s="463" t="str">
        <f>VLOOKUP($B11,Данные!$A$2:$W$1215,15,FALSE)</f>
        <v xml:space="preserve"> -60°...+50° С</v>
      </c>
      <c r="L11" s="463" t="str">
        <f>VLOOKUP($B11,Данные!$A$2:$W$1215,16,FALSE)</f>
        <v>100 000 ч</v>
      </c>
      <c r="M11" s="22" t="str">
        <f>VLOOKUP($B11,Данные!A:AB,10,FALSE)</f>
        <v>225х100х135</v>
      </c>
      <c r="N11" s="22" t="str">
        <f>VLOOKUP($B11,Данные!A:AB,11,FALSE)</f>
        <v>300x115x140</v>
      </c>
      <c r="O11" s="22">
        <f>VLOOKUP($B11,Данные!A:AB,12,FALSE)</f>
        <v>1000</v>
      </c>
      <c r="P11" s="22">
        <f>VLOOKUP($B11,Данные!A:AB,13,FALSE)</f>
        <v>1100</v>
      </c>
      <c r="Q11" s="22">
        <f>VLOOKUP($B11,Данные!$A$2:$W$1215,9,FALSE)</f>
        <v>12</v>
      </c>
      <c r="R11" s="19" t="str">
        <f>VLOOKUP($B11,Данные!$A$2:$W$1215,2,FALSE)</f>
        <v>27</v>
      </c>
      <c r="S11" s="20">
        <f>VLOOKUP($B11,Данные!$A$2:$W$1215,3,FALSE)</f>
        <v>3780</v>
      </c>
      <c r="T11" s="21">
        <f t="shared" ref="T11:T46" si="1">S11/R11</f>
        <v>140</v>
      </c>
      <c r="U11" s="85" t="str">
        <f>VLOOKUP($B11,Данные!$A$2:$W$1215,17,FALSE)</f>
        <v>5000К</v>
      </c>
      <c r="V11" s="35">
        <f>VLOOKUP($B11,Данные!$A$2:$W$1215,7,FALSE)</f>
        <v>67</v>
      </c>
      <c r="W11" s="20" t="str">
        <f>VLOOKUP($B11,Данные!$A$2:$W$1215,18,FALSE)</f>
        <v>3 года</v>
      </c>
      <c r="X11" s="463"/>
      <c r="Y11" s="113">
        <f>VLOOKUP($B11,Данные!$A$2:$X$1215,24,FALSE)</f>
        <v>2435</v>
      </c>
    </row>
    <row r="12" spans="1:25" ht="68.25" customHeight="1">
      <c r="A12" s="586"/>
      <c r="B12" s="279" t="s">
        <v>391</v>
      </c>
      <c r="C12" s="274">
        <f>VLOOKUP(B12,[1]Данные!A:AB,28,FALSE)</f>
        <v>12003</v>
      </c>
      <c r="D12" s="533"/>
      <c r="E12" s="536"/>
      <c r="F12" s="464" t="str">
        <f>VLOOKUP($B12,Данные!$A$2:$W$1215,6,FALSE)</f>
        <v>ШБ (широкая, боковая), 136*78°</v>
      </c>
      <c r="G12" s="464" t="str">
        <f>VLOOKUP($B12,Данные!$A$2:$W$1215,8,FALSE)</f>
        <v>Seoul Semiconductor 3030</v>
      </c>
      <c r="H12" s="464" t="str">
        <f>VLOOKUP($B12,Данные!$A$2:$W$1215,14,FALSE)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2" s="464" t="str">
        <f>VLOOKUP($B12,Данные!$A$2:$W$1215,4,FALSE)</f>
        <v>176-264В AС</v>
      </c>
      <c r="J12" s="464">
        <f>VLOOKUP($B12,Данные!$A$2:$W$1215,5,FALSE)</f>
        <v>0.95</v>
      </c>
      <c r="K12" s="464" t="str">
        <f>VLOOKUP($B12,Данные!$A$2:$W$1215,15,FALSE)</f>
        <v xml:space="preserve"> -60°...+50° С</v>
      </c>
      <c r="L12" s="464" t="str">
        <f>VLOOKUP($B12,Данные!$A$2:$W$1215,16,FALSE)</f>
        <v>100 000 ч</v>
      </c>
      <c r="M12" s="466" t="str">
        <f>VLOOKUP($B12,Данные!A:AB,10,FALSE)</f>
        <v>275х100х135</v>
      </c>
      <c r="N12" s="466" t="str">
        <f>VLOOKUP($B12,Данные!A:AB,11,FALSE)</f>
        <v>300x115x140</v>
      </c>
      <c r="O12" s="466">
        <f>VLOOKUP($B12,Данные!A:AB,12,FALSE)</f>
        <v>1150</v>
      </c>
      <c r="P12" s="466">
        <f>VLOOKUP($B12,Данные!A:AB,13,FALSE)</f>
        <v>1250</v>
      </c>
      <c r="Q12" s="466">
        <f>VLOOKUP($B12,Данные!$A$2:$W$1215,9,FALSE)</f>
        <v>84</v>
      </c>
      <c r="R12" s="27" t="str">
        <f>VLOOKUP($B12,Данные!$A$2:$W$1215,2,FALSE)</f>
        <v>32</v>
      </c>
      <c r="S12" s="28">
        <f>VLOOKUP($B12,Данные!$A$2:$W$1215,3,FALSE)</f>
        <v>4480</v>
      </c>
      <c r="T12" s="29">
        <f t="shared" si="1"/>
        <v>140</v>
      </c>
      <c r="U12" s="86" t="str">
        <f>VLOOKUP($B12,Данные!$A$2:$W$1215,17,FALSE)</f>
        <v>5000К</v>
      </c>
      <c r="V12" s="34">
        <f>VLOOKUP($B12,Данные!$A$2:$W$1215,7,FALSE)</f>
        <v>67</v>
      </c>
      <c r="W12" s="28" t="str">
        <f>VLOOKUP($B12,Данные!$A$2:$W$1215,18,FALSE)</f>
        <v>3 года</v>
      </c>
      <c r="X12" s="464"/>
      <c r="Y12" s="113">
        <f>VLOOKUP($B12,Данные!$A$2:$X$1215,24,FALSE)</f>
        <v>3460</v>
      </c>
    </row>
    <row r="13" spans="1:25" ht="68.25" customHeight="1">
      <c r="A13" s="586"/>
      <c r="B13" s="279" t="s">
        <v>683</v>
      </c>
      <c r="C13" s="274">
        <f>VLOOKUP(B13,[1]Данные!A:AB,28,FALSE)</f>
        <v>12039</v>
      </c>
      <c r="D13" s="533"/>
      <c r="E13" s="536"/>
      <c r="F13" s="464" t="str">
        <f>VLOOKUP($B13,Данные!$A$2:$W$1215,6,FALSE)</f>
        <v>ШБ (широкая, боковая), 45*140°</v>
      </c>
      <c r="G13" s="464" t="str">
        <f>VLOOKUP($B13,Данные!$A$2:$W$1215,8,FALSE)</f>
        <v>Samsung LH351</v>
      </c>
      <c r="H13" s="464" t="str">
        <f>VLOOKUP($B13,Данные!$A$2:$W$1215,14,FALSE)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3" s="464" t="str">
        <f>VLOOKUP($B13,Данные!$A$2:$W$1215,4,FALSE)</f>
        <v>176-264В AС</v>
      </c>
      <c r="J13" s="464">
        <f>VLOOKUP($B13,Данные!$A$2:$W$1215,5,FALSE)</f>
        <v>0.95</v>
      </c>
      <c r="K13" s="464" t="str">
        <f>VLOOKUP($B13,Данные!$A$2:$W$1215,15,FALSE)</f>
        <v xml:space="preserve"> -60°...+50° С</v>
      </c>
      <c r="L13" s="464" t="str">
        <f>VLOOKUP($B13,Данные!$A$2:$W$1215,16,FALSE)</f>
        <v>100 000 ч</v>
      </c>
      <c r="M13" s="466" t="str">
        <f>VLOOKUP($B13,Данные!A:AB,10,FALSE)</f>
        <v>375х100х135</v>
      </c>
      <c r="N13" s="466" t="str">
        <f>VLOOKUP($B13,Данные!A:AB,11,FALSE)</f>
        <v>400x115x140</v>
      </c>
      <c r="O13" s="466">
        <f>VLOOKUP($B13,Данные!A:AB,12,FALSE)</f>
        <v>1350</v>
      </c>
      <c r="P13" s="466">
        <f>VLOOKUP($B13,Данные!A:AB,13,FALSE)</f>
        <v>1450</v>
      </c>
      <c r="Q13" s="466">
        <f>VLOOKUP($B13,Данные!$A$2:$W$1215,9,FALSE)</f>
        <v>24</v>
      </c>
      <c r="R13" s="27" t="str">
        <f>VLOOKUP($B13,Данные!$A$2:$W$1215,2,FALSE)</f>
        <v>53</v>
      </c>
      <c r="S13" s="28">
        <f>VLOOKUP($B13,Данные!$A$2:$W$1215,3,FALSE)</f>
        <v>7420</v>
      </c>
      <c r="T13" s="29">
        <f t="shared" si="1"/>
        <v>140</v>
      </c>
      <c r="U13" s="86" t="str">
        <f>VLOOKUP($B13,Данные!$A$2:$W$1215,17,FALSE)</f>
        <v>5000К</v>
      </c>
      <c r="V13" s="34">
        <f>VLOOKUP($B13,Данные!$A$2:$W$1215,7,FALSE)</f>
        <v>67</v>
      </c>
      <c r="W13" s="28" t="str">
        <f>VLOOKUP($B13,Данные!$A$2:$W$1215,18,FALSE)</f>
        <v>3 года</v>
      </c>
      <c r="X13" s="464"/>
      <c r="Y13" s="113">
        <f>VLOOKUP($B13,Данные!$A$2:$X$1215,24,FALSE)</f>
        <v>4245</v>
      </c>
    </row>
    <row r="14" spans="1:25" ht="68.25" customHeight="1">
      <c r="A14" s="586"/>
      <c r="B14" s="279" t="s">
        <v>415</v>
      </c>
      <c r="C14" s="274">
        <f>VLOOKUP(B14,[1]Данные!A:AB,28,FALSE)</f>
        <v>12007</v>
      </c>
      <c r="D14" s="533"/>
      <c r="E14" s="536"/>
      <c r="F14" s="464" t="str">
        <f>VLOOKUP($B14,Данные!$A$2:$W$1215,6,FALSE)</f>
        <v>ШБ (широкая, боковая), 136*78°</v>
      </c>
      <c r="G14" s="464" t="str">
        <f>VLOOKUP($B14,Данные!$A$2:$W$1215,8,FALSE)</f>
        <v>Seoul Semiconductor 3030</v>
      </c>
      <c r="H14" s="464" t="str">
        <f>VLOOKUP($B14,Данные!$A$2:$W$1215,14,FALSE)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4" s="464" t="str">
        <f>VLOOKUP($B14,Данные!$A$2:$W$1215,4,FALSE)</f>
        <v>176-264В AС</v>
      </c>
      <c r="J14" s="464">
        <f>VLOOKUP($B14,Данные!$A$2:$W$1215,5,FALSE)</f>
        <v>0.95</v>
      </c>
      <c r="K14" s="464" t="str">
        <f>VLOOKUP($B14,Данные!$A$2:$W$1215,15,FALSE)</f>
        <v xml:space="preserve"> -60°...+50° С</v>
      </c>
      <c r="L14" s="464" t="str">
        <f>VLOOKUP($B14,Данные!$A$2:$W$1215,16,FALSE)</f>
        <v>100 000 ч</v>
      </c>
      <c r="M14" s="466" t="str">
        <f>VLOOKUP($B14,Данные!A:AB,10,FALSE)</f>
        <v>530х100х135</v>
      </c>
      <c r="N14" s="466" t="str">
        <f>VLOOKUP($B14,Данные!A:AB,11,FALSE)</f>
        <v>560x115x140</v>
      </c>
      <c r="O14" s="466">
        <f>VLOOKUP($B14,Данные!A:AB,12,FALSE)</f>
        <v>1700</v>
      </c>
      <c r="P14" s="466">
        <f>VLOOKUP($B14,Данные!A:AB,13,FALSE)</f>
        <v>1850</v>
      </c>
      <c r="Q14" s="466">
        <f>VLOOKUP($B14,Данные!$A$2:$W$1215,9,FALSE)</f>
        <v>168</v>
      </c>
      <c r="R14" s="27" t="str">
        <f>VLOOKUP($B14,Данные!$A$2:$W$1215,2,FALSE)</f>
        <v>64</v>
      </c>
      <c r="S14" s="28">
        <f>VLOOKUP($B14,Данные!$A$2:$W$1215,3,FALSE)</f>
        <v>8960</v>
      </c>
      <c r="T14" s="29">
        <f t="shared" si="1"/>
        <v>140</v>
      </c>
      <c r="U14" s="86" t="str">
        <f>VLOOKUP($B14,Данные!$A$2:$W$1215,17,FALSE)</f>
        <v>5000К</v>
      </c>
      <c r="V14" s="34">
        <f>VLOOKUP($B14,Данные!$A$2:$W$1215,7,FALSE)</f>
        <v>67</v>
      </c>
      <c r="W14" s="28" t="str">
        <f>VLOOKUP($B14,Данные!$A$2:$W$1215,18,FALSE)</f>
        <v>3 года</v>
      </c>
      <c r="X14" s="464"/>
      <c r="Y14" s="113">
        <f>VLOOKUP($B14,Данные!$A$2:$X$1215,24,FALSE)</f>
        <v>5115</v>
      </c>
    </row>
    <row r="15" spans="1:25" ht="68.25" customHeight="1">
      <c r="A15" s="586"/>
      <c r="B15" s="279" t="s">
        <v>685</v>
      </c>
      <c r="C15" s="274">
        <f>VLOOKUP(B15,[1]Данные!A:AB,28,FALSE)</f>
        <v>12041</v>
      </c>
      <c r="D15" s="533"/>
      <c r="E15" s="536"/>
      <c r="F15" s="464" t="str">
        <f>VLOOKUP($B15,Данные!$A$2:$W$1215,6,FALSE)</f>
        <v>ШБ (широкая, боковая), 45*140°</v>
      </c>
      <c r="G15" s="464" t="str">
        <f>VLOOKUP($B15,Данные!$A$2:$W$1215,8,FALSE)</f>
        <v>Samsung LH351</v>
      </c>
      <c r="H15" s="464" t="str">
        <f>VLOOKUP($B15,Данные!$A$2:$W$1215,14,FALSE)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5" s="464" t="str">
        <f>VLOOKUP($B15,Данные!$A$2:$W$1215,4,FALSE)</f>
        <v>176-264В AС</v>
      </c>
      <c r="J15" s="464">
        <f>VLOOKUP($B15,Данные!$A$2:$W$1215,5,FALSE)</f>
        <v>0.95</v>
      </c>
      <c r="K15" s="464" t="str">
        <f>VLOOKUP($B15,Данные!$A$2:$W$1215,15,FALSE)</f>
        <v xml:space="preserve"> -60°...+50° С</v>
      </c>
      <c r="L15" s="464" t="str">
        <f>VLOOKUP($B15,Данные!$A$2:$W$1215,16,FALSE)</f>
        <v>100 000 ч</v>
      </c>
      <c r="M15" s="466" t="str">
        <f>VLOOKUP($B15,Данные!A:AB,10,FALSE)</f>
        <v>550х100х135</v>
      </c>
      <c r="N15" s="466" t="str">
        <f>VLOOKUP($B15,Данные!A:AB,11,FALSE)</f>
        <v>560x115x140</v>
      </c>
      <c r="O15" s="466">
        <f>VLOOKUP($B15,Данные!A:AB,12,FALSE)</f>
        <v>1900</v>
      </c>
      <c r="P15" s="466">
        <f>VLOOKUP($B15,Данные!A:AB,13,FALSE)</f>
        <v>2100</v>
      </c>
      <c r="Q15" s="466">
        <f>VLOOKUP($B15,Данные!$A$2:$W$1215,9,FALSE)</f>
        <v>36</v>
      </c>
      <c r="R15" s="27" t="str">
        <f>VLOOKUP($B15,Данные!$A$2:$W$1215,2,FALSE)</f>
        <v>79</v>
      </c>
      <c r="S15" s="28">
        <f>VLOOKUP($B15,Данные!$A$2:$W$1215,3,FALSE)</f>
        <v>11060</v>
      </c>
      <c r="T15" s="29">
        <f t="shared" si="1"/>
        <v>140</v>
      </c>
      <c r="U15" s="86" t="str">
        <f>VLOOKUP($B15,Данные!$A$2:$W$1215,17,FALSE)</f>
        <v>5000К</v>
      </c>
      <c r="V15" s="34">
        <f>VLOOKUP($B15,Данные!$A$2:$W$1215,7,FALSE)</f>
        <v>67</v>
      </c>
      <c r="W15" s="28" t="str">
        <f>VLOOKUP($B15,Данные!$A$2:$W$1215,18,FALSE)</f>
        <v>3 года</v>
      </c>
      <c r="X15" s="464"/>
      <c r="Y15" s="113">
        <f>VLOOKUP($B15,Данные!$A$2:$X$1215,24,FALSE)</f>
        <v>5900</v>
      </c>
    </row>
    <row r="16" spans="1:25" ht="68.25" customHeight="1" thickBot="1">
      <c r="A16" s="587"/>
      <c r="B16" s="280" t="s">
        <v>392</v>
      </c>
      <c r="C16" s="275">
        <f>VLOOKUP(B16,[1]Данные!A:AB,28,FALSE)</f>
        <v>12011</v>
      </c>
      <c r="D16" s="534"/>
      <c r="E16" s="537"/>
      <c r="F16" s="465" t="str">
        <f>VLOOKUP($B16,Данные!$A$2:$W$1215,6,FALSE)</f>
        <v>ШБ (широкая, боковая), 136*78°</v>
      </c>
      <c r="G16" s="465" t="str">
        <f>VLOOKUP($B16,Данные!$A$2:$W$1215,8,FALSE)</f>
        <v>Seoul Semiconductor 3030</v>
      </c>
      <c r="H16" s="465" t="str">
        <f>VLOOKUP($B16,Данные!$A$2:$W$1215,14,FALSE)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6" s="465" t="str">
        <f>VLOOKUP($B16,Данные!$A$2:$W$1215,4,FALSE)</f>
        <v>176-264В AС</v>
      </c>
      <c r="J16" s="465">
        <f>VLOOKUP($B16,Данные!$A$2:$W$1215,5,FALSE)</f>
        <v>0.95</v>
      </c>
      <c r="K16" s="465" t="str">
        <f>VLOOKUP($B16,Данные!$A$2:$W$1215,15,FALSE)</f>
        <v xml:space="preserve"> -60°...+50° С</v>
      </c>
      <c r="L16" s="465" t="str">
        <f>VLOOKUP($B16,Данные!$A$2:$W$1215,16,FALSE)</f>
        <v>100 000 ч</v>
      </c>
      <c r="M16" s="467" t="str">
        <f>VLOOKUP($B16,Данные!A:AB,10,FALSE)</f>
        <v>785х100х135</v>
      </c>
      <c r="N16" s="467" t="str">
        <f>VLOOKUP($B16,Данные!A:AB,11,FALSE)</f>
        <v>800x115x140</v>
      </c>
      <c r="O16" s="467">
        <f>VLOOKUP($B16,Данные!A:AB,12,FALSE)</f>
        <v>2350</v>
      </c>
      <c r="P16" s="467">
        <f>VLOOKUP($B16,Данные!A:AB,13,FALSE)</f>
        <v>2550</v>
      </c>
      <c r="Q16" s="467">
        <f>VLOOKUP($B16,Данные!$A$2:$W$1215,9,FALSE)</f>
        <v>252</v>
      </c>
      <c r="R16" s="23" t="str">
        <f>VLOOKUP($B16,Данные!$A$2:$W$1215,2,FALSE)</f>
        <v>89</v>
      </c>
      <c r="S16" s="24">
        <f>VLOOKUP($B16,Данные!$A$2:$W$1215,3,FALSE)</f>
        <v>12460</v>
      </c>
      <c r="T16" s="25">
        <f t="shared" si="1"/>
        <v>140</v>
      </c>
      <c r="U16" s="87" t="str">
        <f>VLOOKUP($B16,Данные!$A$2:$W$1215,17,FALSE)</f>
        <v>5000К</v>
      </c>
      <c r="V16" s="36">
        <f>VLOOKUP($B16,Данные!$A$2:$W$1215,7,FALSE)</f>
        <v>67</v>
      </c>
      <c r="W16" s="24" t="str">
        <f>VLOOKUP($B16,Данные!$A$2:$W$1215,18,FALSE)</f>
        <v>3 года</v>
      </c>
      <c r="X16" s="465"/>
      <c r="Y16" s="114">
        <f>VLOOKUP($B16,Данные!$A$2:$X$1215,24,FALSE)</f>
        <v>7790</v>
      </c>
    </row>
    <row r="17" spans="1:25" ht="68.25" customHeight="1">
      <c r="A17" s="585"/>
      <c r="B17" s="480" t="s">
        <v>682</v>
      </c>
      <c r="C17" s="273">
        <f>VLOOKUP(B17,[1]Данные!A:AB,28,FALSE)</f>
        <v>12038</v>
      </c>
      <c r="D17" s="532" t="s">
        <v>390</v>
      </c>
      <c r="E17" s="535" t="s">
        <v>776</v>
      </c>
      <c r="F17" s="463" t="str">
        <f>VLOOKUP($B17,Данные!$A$2:$W$1215,6,FALSE)</f>
        <v>ШБ (широкая, боковая), 45*140°</v>
      </c>
      <c r="G17" s="463" t="str">
        <f>VLOOKUP($B17,Данные!$A$2:$W$1215,8,FALSE)</f>
        <v>Samsung LH351</v>
      </c>
      <c r="H17" s="463" t="str">
        <f>VLOOKUP($B17,Данные!$A$2:$W$1215,14,FALSE)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7" s="463" t="str">
        <f>VLOOKUP($B17,Данные!$A$2:$W$1215,4,FALSE)</f>
        <v>176-264В AС</v>
      </c>
      <c r="J17" s="463">
        <f>VLOOKUP($B17,Данные!$A$2:$W$1215,5,FALSE)</f>
        <v>0.95</v>
      </c>
      <c r="K17" s="463" t="str">
        <f>VLOOKUP($B17,Данные!$A$2:$W$1215,15,FALSE)</f>
        <v xml:space="preserve"> -60°...+50° С</v>
      </c>
      <c r="L17" s="463" t="str">
        <f>VLOOKUP($B17,Данные!$A$2:$W$1215,16,FALSE)</f>
        <v>100 000 ч</v>
      </c>
      <c r="M17" s="22" t="str">
        <f>VLOOKUP($B17,Данные!A:AB,10,FALSE)</f>
        <v>225х100х120</v>
      </c>
      <c r="N17" s="22" t="str">
        <f>VLOOKUP($B17,Данные!A:AB,11,FALSE)</f>
        <v>300x115x140</v>
      </c>
      <c r="O17" s="22">
        <f>VLOOKUP($B17,Данные!A:AB,12,FALSE)</f>
        <v>1050</v>
      </c>
      <c r="P17" s="22">
        <f>VLOOKUP($B17,Данные!A:AB,13,FALSE)</f>
        <v>1150</v>
      </c>
      <c r="Q17" s="22">
        <f>VLOOKUP($B17,Данные!$A$2:$W$1215,9,FALSE)</f>
        <v>12</v>
      </c>
      <c r="R17" s="19" t="str">
        <f>VLOOKUP($B17,Данные!$A$2:$W$1215,2,FALSE)</f>
        <v>27</v>
      </c>
      <c r="S17" s="20">
        <f>VLOOKUP($B17,Данные!$A$2:$W$1215,3,FALSE)</f>
        <v>3780</v>
      </c>
      <c r="T17" s="21">
        <f t="shared" si="1"/>
        <v>140</v>
      </c>
      <c r="U17" s="85" t="str">
        <f>VLOOKUP($B17,Данные!$A$2:$W$1215,17,FALSE)</f>
        <v>5000К</v>
      </c>
      <c r="V17" s="35">
        <f>VLOOKUP($B17,Данные!$A$2:$W$1215,7,FALSE)</f>
        <v>67</v>
      </c>
      <c r="W17" s="20" t="str">
        <f>VLOOKUP($B17,Данные!$A$2:$W$1215,18,FALSE)</f>
        <v>3 года</v>
      </c>
      <c r="X17" s="463"/>
      <c r="Y17" s="113">
        <f>VLOOKUP($B17,Данные!$A$2:$X$1215,24,FALSE)</f>
        <v>2435</v>
      </c>
    </row>
    <row r="18" spans="1:25" ht="68.25" customHeight="1">
      <c r="A18" s="586"/>
      <c r="B18" s="279" t="s">
        <v>393</v>
      </c>
      <c r="C18" s="274">
        <f>VLOOKUP(B18,[1]Данные!A:AB,28,FALSE)</f>
        <v>12004</v>
      </c>
      <c r="D18" s="533"/>
      <c r="E18" s="536"/>
      <c r="F18" s="464" t="str">
        <f>VLOOKUP($B18,Данные!$A$2:$W$1215,6,FALSE)</f>
        <v>ШБ (широкая, боковая), 136*78°</v>
      </c>
      <c r="G18" s="464" t="str">
        <f>VLOOKUP($B18,Данные!$A$2:$W$1215,8,FALSE)</f>
        <v>Seoul Semiconductor 3030</v>
      </c>
      <c r="H18" s="464" t="str">
        <f>VLOOKUP($B18,Данные!$A$2:$W$1215,14,FALSE)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8" s="464" t="str">
        <f>VLOOKUP($B18,Данные!$A$2:$W$1215,4,FALSE)</f>
        <v>176-264В AС</v>
      </c>
      <c r="J18" s="464">
        <f>VLOOKUP($B18,Данные!$A$2:$W$1215,5,FALSE)</f>
        <v>0.95</v>
      </c>
      <c r="K18" s="464" t="str">
        <f>VLOOKUP($B18,Данные!$A$2:$W$1215,15,FALSE)</f>
        <v xml:space="preserve"> -60°...+50° С</v>
      </c>
      <c r="L18" s="464" t="str">
        <f>VLOOKUP($B18,Данные!$A$2:$W$1215,16,FALSE)</f>
        <v>100 000 ч</v>
      </c>
      <c r="M18" s="466" t="str">
        <f>VLOOKUP($B18,Данные!A:AB,10,FALSE)</f>
        <v>275х100х120</v>
      </c>
      <c r="N18" s="466" t="str">
        <f>VLOOKUP($B18,Данные!A:AB,11,FALSE)</f>
        <v>300x115x140</v>
      </c>
      <c r="O18" s="466">
        <f>VLOOKUP($B18,Данные!A:AB,12,FALSE)</f>
        <v>1150</v>
      </c>
      <c r="P18" s="466">
        <f>VLOOKUP($B18,Данные!A:AB,13,FALSE)</f>
        <v>1250</v>
      </c>
      <c r="Q18" s="466">
        <f>VLOOKUP($B18,Данные!$A$2:$W$1215,9,FALSE)</f>
        <v>84</v>
      </c>
      <c r="R18" s="27" t="str">
        <f>VLOOKUP($B18,Данные!$A$2:$W$1215,2,FALSE)</f>
        <v>32</v>
      </c>
      <c r="S18" s="28">
        <f>VLOOKUP($B18,Данные!$A$2:$W$1215,3,FALSE)</f>
        <v>4480</v>
      </c>
      <c r="T18" s="29">
        <f t="shared" si="1"/>
        <v>140</v>
      </c>
      <c r="U18" s="86" t="str">
        <f>VLOOKUP($B18,Данные!$A$2:$W$1215,17,FALSE)</f>
        <v>5000К</v>
      </c>
      <c r="V18" s="34">
        <f>VLOOKUP($B18,Данные!$A$2:$W$1215,7,FALSE)</f>
        <v>67</v>
      </c>
      <c r="W18" s="28" t="str">
        <f>VLOOKUP($B18,Данные!$A$2:$W$1215,18,FALSE)</f>
        <v>3 года</v>
      </c>
      <c r="X18" s="464"/>
      <c r="Y18" s="113">
        <f>VLOOKUP($B18,Данные!$A$2:$X$1215,24,FALSE)</f>
        <v>3460</v>
      </c>
    </row>
    <row r="19" spans="1:25" ht="68.25" customHeight="1">
      <c r="A19" s="586"/>
      <c r="B19" s="279" t="s">
        <v>684</v>
      </c>
      <c r="C19" s="274">
        <f>VLOOKUP(B19,[1]Данные!A:AB,28,FALSE)</f>
        <v>12040</v>
      </c>
      <c r="D19" s="533"/>
      <c r="E19" s="536"/>
      <c r="F19" s="464" t="str">
        <f>VLOOKUP($B19,Данные!$A$2:$W$1215,6,FALSE)</f>
        <v>ШБ (широкая, боковая), 45*140°</v>
      </c>
      <c r="G19" s="464" t="str">
        <f>VLOOKUP($B19,Данные!$A$2:$W$1215,8,FALSE)</f>
        <v>Samsung LH351</v>
      </c>
      <c r="H19" s="464" t="str">
        <f>VLOOKUP($B19,Данные!$A$2:$W$1215,14,FALSE)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9" s="464" t="str">
        <f>VLOOKUP($B19,Данные!$A$2:$W$1215,4,FALSE)</f>
        <v>176-264В AС</v>
      </c>
      <c r="J19" s="464">
        <f>VLOOKUP($B19,Данные!$A$2:$W$1215,5,FALSE)</f>
        <v>0.95</v>
      </c>
      <c r="K19" s="464" t="str">
        <f>VLOOKUP($B19,Данные!$A$2:$W$1215,15,FALSE)</f>
        <v xml:space="preserve"> -60°...+50° С</v>
      </c>
      <c r="L19" s="464" t="str">
        <f>VLOOKUP($B19,Данные!$A$2:$W$1215,16,FALSE)</f>
        <v>100 000 ч</v>
      </c>
      <c r="M19" s="466" t="str">
        <f>VLOOKUP($B19,Данные!A:AB,10,FALSE)</f>
        <v>375х100х120</v>
      </c>
      <c r="N19" s="466" t="str">
        <f>VLOOKUP($B19,Данные!A:AB,11,FALSE)</f>
        <v>400x115x140</v>
      </c>
      <c r="O19" s="466">
        <f>VLOOKUP($B19,Данные!A:AB,12,FALSE)</f>
        <v>1400</v>
      </c>
      <c r="P19" s="466">
        <f>VLOOKUP($B19,Данные!A:AB,13,FALSE)</f>
        <v>1550</v>
      </c>
      <c r="Q19" s="466">
        <f>VLOOKUP($B19,Данные!$A$2:$W$1215,9,FALSE)</f>
        <v>24</v>
      </c>
      <c r="R19" s="27" t="str">
        <f>VLOOKUP($B19,Данные!$A$2:$W$1215,2,FALSE)</f>
        <v>53</v>
      </c>
      <c r="S19" s="28">
        <f>VLOOKUP($B19,Данные!$A$2:$W$1215,3,FALSE)</f>
        <v>7420</v>
      </c>
      <c r="T19" s="29">
        <f t="shared" si="1"/>
        <v>140</v>
      </c>
      <c r="U19" s="86" t="str">
        <f>VLOOKUP($B19,Данные!$A$2:$W$1215,17,FALSE)</f>
        <v>5000К</v>
      </c>
      <c r="V19" s="34">
        <f>VLOOKUP($B19,Данные!$A$2:$W$1215,7,FALSE)</f>
        <v>67</v>
      </c>
      <c r="W19" s="28" t="str">
        <f>VLOOKUP($B19,Данные!$A$2:$W$1215,18,FALSE)</f>
        <v>3 года</v>
      </c>
      <c r="X19" s="464"/>
      <c r="Y19" s="113">
        <f>VLOOKUP($B19,Данные!$A$2:$X$1215,24,FALSE)</f>
        <v>4245</v>
      </c>
    </row>
    <row r="20" spans="1:25" ht="68.25" customHeight="1">
      <c r="A20" s="586"/>
      <c r="B20" s="279" t="s">
        <v>416</v>
      </c>
      <c r="C20" s="274">
        <f>VLOOKUP(B20,[1]Данные!A:AB,28,FALSE)</f>
        <v>12008</v>
      </c>
      <c r="D20" s="533"/>
      <c r="E20" s="536"/>
      <c r="F20" s="464" t="str">
        <f>VLOOKUP($B20,Данные!$A$2:$W$1215,6,FALSE)</f>
        <v>ШБ (широкая, боковая), 136*78°</v>
      </c>
      <c r="G20" s="464" t="str">
        <f>VLOOKUP($B20,Данные!$A$2:$W$1215,8,FALSE)</f>
        <v>Seoul Semiconductor 3030</v>
      </c>
      <c r="H20" s="464" t="str">
        <f>VLOOKUP($B20,Данные!$A$2:$W$1215,14,FALSE)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20" s="464" t="str">
        <f>VLOOKUP($B20,Данные!$A$2:$W$1215,4,FALSE)</f>
        <v>176-264В AС</v>
      </c>
      <c r="J20" s="464">
        <f>VLOOKUP($B20,Данные!$A$2:$W$1215,5,FALSE)</f>
        <v>0.95</v>
      </c>
      <c r="K20" s="464" t="str">
        <f>VLOOKUP($B20,Данные!$A$2:$W$1215,15,FALSE)</f>
        <v xml:space="preserve"> -60°...+50° С</v>
      </c>
      <c r="L20" s="464" t="str">
        <f>VLOOKUP($B20,Данные!$A$2:$W$1215,16,FALSE)</f>
        <v>100 000 ч</v>
      </c>
      <c r="M20" s="466" t="str">
        <f>VLOOKUP($B20,Данные!A:AB,10,FALSE)</f>
        <v>530х100х120</v>
      </c>
      <c r="N20" s="466" t="str">
        <f>VLOOKUP($B20,Данные!A:AB,11,FALSE)</f>
        <v>560x115x140</v>
      </c>
      <c r="O20" s="466">
        <f>VLOOKUP($B20,Данные!A:AB,12,FALSE)</f>
        <v>1750</v>
      </c>
      <c r="P20" s="466">
        <f>VLOOKUP($B20,Данные!A:AB,13,FALSE)</f>
        <v>1900</v>
      </c>
      <c r="Q20" s="466">
        <f>VLOOKUP($B20,Данные!$A$2:$W$1215,9,FALSE)</f>
        <v>168</v>
      </c>
      <c r="R20" s="27" t="str">
        <f>VLOOKUP($B20,Данные!$A$2:$W$1215,2,FALSE)</f>
        <v>64</v>
      </c>
      <c r="S20" s="28">
        <f>VLOOKUP($B20,Данные!$A$2:$W$1215,3,FALSE)</f>
        <v>8960</v>
      </c>
      <c r="T20" s="29">
        <f t="shared" si="1"/>
        <v>140</v>
      </c>
      <c r="U20" s="86" t="str">
        <f>VLOOKUP($B20,Данные!$A$2:$W$1215,17,FALSE)</f>
        <v>5000К</v>
      </c>
      <c r="V20" s="34">
        <f>VLOOKUP($B20,Данные!$A$2:$W$1215,7,FALSE)</f>
        <v>67</v>
      </c>
      <c r="W20" s="28" t="str">
        <f>VLOOKUP($B20,Данные!$A$2:$W$1215,18,FALSE)</f>
        <v>3 года</v>
      </c>
      <c r="X20" s="464"/>
      <c r="Y20" s="113">
        <f>VLOOKUP($B20,Данные!$A$2:$X$1215,24,FALSE)</f>
        <v>5115</v>
      </c>
    </row>
    <row r="21" spans="1:25" ht="68.25" customHeight="1">
      <c r="A21" s="586"/>
      <c r="B21" s="279" t="s">
        <v>686</v>
      </c>
      <c r="C21" s="274">
        <f>VLOOKUP(B21,[1]Данные!A:AB,28,FALSE)</f>
        <v>12042</v>
      </c>
      <c r="D21" s="533"/>
      <c r="E21" s="536"/>
      <c r="F21" s="464" t="str">
        <f>VLOOKUP($B21,Данные!$A$2:$W$1215,6,FALSE)</f>
        <v>ШБ (широкая, боковая), 45*140°</v>
      </c>
      <c r="G21" s="464" t="str">
        <f>VLOOKUP($B21,Данные!$A$2:$W$1215,8,FALSE)</f>
        <v>Samsung LH351</v>
      </c>
      <c r="H21" s="464" t="str">
        <f>VLOOKUP($B21,Данные!$A$2:$W$1215,14,FALSE)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21" s="464" t="str">
        <f>VLOOKUP($B21,Данные!$A$2:$W$1215,4,FALSE)</f>
        <v>176-264В AС</v>
      </c>
      <c r="J21" s="464">
        <f>VLOOKUP($B21,Данные!$A$2:$W$1215,5,FALSE)</f>
        <v>0.95</v>
      </c>
      <c r="K21" s="464" t="str">
        <f>VLOOKUP($B21,Данные!$A$2:$W$1215,15,FALSE)</f>
        <v xml:space="preserve"> -60°...+50° С</v>
      </c>
      <c r="L21" s="464" t="str">
        <f>VLOOKUP($B21,Данные!$A$2:$W$1215,16,FALSE)</f>
        <v>100 000 ч</v>
      </c>
      <c r="M21" s="466" t="str">
        <f>VLOOKUP($B21,Данные!A:AB,10,FALSE)</f>
        <v>550х100х120</v>
      </c>
      <c r="N21" s="466" t="str">
        <f>VLOOKUP($B21,Данные!A:AB,11,FALSE)</f>
        <v>560x115x140</v>
      </c>
      <c r="O21" s="466">
        <f>VLOOKUP($B21,Данные!A:AB,12,FALSE)</f>
        <v>1950</v>
      </c>
      <c r="P21" s="466">
        <f>VLOOKUP($B21,Данные!A:AB,13,FALSE)</f>
        <v>2150</v>
      </c>
      <c r="Q21" s="466">
        <f>VLOOKUP($B21,Данные!$A$2:$W$1215,9,FALSE)</f>
        <v>36</v>
      </c>
      <c r="R21" s="27" t="str">
        <f>VLOOKUP($B21,Данные!$A$2:$W$1215,2,FALSE)</f>
        <v>79</v>
      </c>
      <c r="S21" s="28">
        <f>VLOOKUP($B21,Данные!$A$2:$W$1215,3,FALSE)</f>
        <v>11060</v>
      </c>
      <c r="T21" s="29">
        <f t="shared" si="1"/>
        <v>140</v>
      </c>
      <c r="U21" s="86" t="str">
        <f>VLOOKUP($B21,Данные!$A$2:$W$1215,17,FALSE)</f>
        <v>5000К</v>
      </c>
      <c r="V21" s="34">
        <f>VLOOKUP($B21,Данные!$A$2:$W$1215,7,FALSE)</f>
        <v>67</v>
      </c>
      <c r="W21" s="28" t="str">
        <f>VLOOKUP($B21,Данные!$A$2:$W$1215,18,FALSE)</f>
        <v>3 года</v>
      </c>
      <c r="X21" s="464"/>
      <c r="Y21" s="113">
        <f>VLOOKUP($B21,Данные!$A$2:$X$1215,24,FALSE)</f>
        <v>5900</v>
      </c>
    </row>
    <row r="22" spans="1:25" ht="68.25" customHeight="1" thickBot="1">
      <c r="A22" s="587"/>
      <c r="B22" s="280" t="s">
        <v>394</v>
      </c>
      <c r="C22" s="275">
        <f>VLOOKUP(B22,[1]Данные!A:AB,28,FALSE)</f>
        <v>12012</v>
      </c>
      <c r="D22" s="534"/>
      <c r="E22" s="537"/>
      <c r="F22" s="465" t="str">
        <f>VLOOKUP($B22,Данные!$A$2:$W$1215,6,FALSE)</f>
        <v>ШБ (широкая, боковая), 136*78°</v>
      </c>
      <c r="G22" s="465" t="str">
        <f>VLOOKUP($B22,Данные!$A$2:$W$1215,8,FALSE)</f>
        <v>Seoul Semiconductor 3030</v>
      </c>
      <c r="H22" s="465" t="str">
        <f>VLOOKUP($B22,Данные!$A$2:$W$1215,14,FALSE)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22" s="465" t="str">
        <f>VLOOKUP($B22,Данные!$A$2:$W$1215,4,FALSE)</f>
        <v>176-264В AС</v>
      </c>
      <c r="J22" s="465">
        <f>VLOOKUP($B22,Данные!$A$2:$W$1215,5,FALSE)</f>
        <v>0.95</v>
      </c>
      <c r="K22" s="465" t="str">
        <f>VLOOKUP($B22,Данные!$A$2:$W$1215,15,FALSE)</f>
        <v xml:space="preserve"> -60°...+50° С</v>
      </c>
      <c r="L22" s="465" t="str">
        <f>VLOOKUP($B22,Данные!$A$2:$W$1215,16,FALSE)</f>
        <v>100 000 ч</v>
      </c>
      <c r="M22" s="467" t="str">
        <f>VLOOKUP($B22,Данные!A:AB,10,FALSE)</f>
        <v>785х100х120</v>
      </c>
      <c r="N22" s="467" t="str">
        <f>VLOOKUP($B22,Данные!A:AB,11,FALSE)</f>
        <v>800x115x140</v>
      </c>
      <c r="O22" s="467">
        <f>VLOOKUP($B22,Данные!A:AB,12,FALSE)</f>
        <v>2400</v>
      </c>
      <c r="P22" s="467">
        <f>VLOOKUP($B22,Данные!A:AB,13,FALSE)</f>
        <v>2600</v>
      </c>
      <c r="Q22" s="467">
        <f>VLOOKUP($B22,Данные!$A$2:$W$1215,9,FALSE)</f>
        <v>252</v>
      </c>
      <c r="R22" s="23" t="str">
        <f>VLOOKUP($B22,Данные!$A$2:$W$1215,2,FALSE)</f>
        <v>89</v>
      </c>
      <c r="S22" s="24">
        <f>VLOOKUP($B22,Данные!$A$2:$W$1215,3,FALSE)</f>
        <v>12460</v>
      </c>
      <c r="T22" s="25">
        <f t="shared" si="1"/>
        <v>140</v>
      </c>
      <c r="U22" s="87" t="str">
        <f>VLOOKUP($B22,Данные!$A$2:$W$1215,17,FALSE)</f>
        <v>5000К</v>
      </c>
      <c r="V22" s="36">
        <f>VLOOKUP($B22,Данные!$A$2:$W$1215,7,FALSE)</f>
        <v>67</v>
      </c>
      <c r="W22" s="24" t="str">
        <f>VLOOKUP($B22,Данные!$A$2:$W$1215,18,FALSE)</f>
        <v>3 года</v>
      </c>
      <c r="X22" s="465"/>
      <c r="Y22" s="114">
        <f>VLOOKUP($B22,Данные!$A$2:$X$1215,24,FALSE)</f>
        <v>7790</v>
      </c>
    </row>
    <row r="23" spans="1:25" ht="68.25" customHeight="1">
      <c r="A23" s="585"/>
      <c r="B23" s="127" t="s">
        <v>687</v>
      </c>
      <c r="C23" s="273">
        <f>VLOOKUP(B23,Данные!A:AB,28,FALSE)</f>
        <v>12043</v>
      </c>
      <c r="D23" s="532" t="s">
        <v>390</v>
      </c>
      <c r="E23" s="535" t="s">
        <v>776</v>
      </c>
      <c r="F23" s="463" t="str">
        <f>VLOOKUP($B23,Данные!$A$2:$W$1215,6,FALSE)</f>
        <v>ШБ (широкая, боковая), 45*140°</v>
      </c>
      <c r="G23" s="463" t="str">
        <f>VLOOKUP($B23,Данные!$A$2:$W$1215,8,FALSE)</f>
        <v>Samsung LH351</v>
      </c>
      <c r="H23" s="463" t="str">
        <f>VLOOKUP($B23,Данные!$A$2:$W$1215,14,FALSE)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23" s="463" t="str">
        <f>VLOOKUP($B23,Данные!$A$2:$W$1215,4,FALSE)</f>
        <v>176-264В AС</v>
      </c>
      <c r="J23" s="463">
        <f>VLOOKUP($B23,Данные!$A$2:$W$1215,5,FALSE)</f>
        <v>0.95</v>
      </c>
      <c r="K23" s="463" t="str">
        <f>VLOOKUP($B23,Данные!$A$2:$W$1215,15,FALSE)</f>
        <v xml:space="preserve"> -60°...+50° С</v>
      </c>
      <c r="L23" s="463" t="str">
        <f>VLOOKUP($B23,Данные!$A$2:$W$1215,16,FALSE)</f>
        <v>100 000 ч</v>
      </c>
      <c r="M23" s="22" t="str">
        <f>VLOOKUP($B23,Данные!A:AB,10,FALSE)</f>
        <v>225х210х135</v>
      </c>
      <c r="N23" s="22" t="e">
        <f>VLOOKUP($B23,Данные!A:AB,11,FALSE)</f>
        <v>#N/A</v>
      </c>
      <c r="O23" s="22" t="e">
        <f>VLOOKUP($B23,Данные!A:AB,12,FALSE)</f>
        <v>#N/A</v>
      </c>
      <c r="P23" s="22" t="e">
        <f>VLOOKUP($B23,Данные!A:AB,13,FALSE)</f>
        <v>#N/A</v>
      </c>
      <c r="Q23" s="22">
        <f>VLOOKUP($B23,Данные!$A$2:$W$1215,9,FALSE)</f>
        <v>24</v>
      </c>
      <c r="R23" s="19" t="str">
        <f>VLOOKUP($B23,Данные!$A$2:$W$1215,2,FALSE)</f>
        <v>54</v>
      </c>
      <c r="S23" s="20">
        <f>VLOOKUP($B23,Данные!$A$2:$W$1215,3,FALSE)</f>
        <v>7560</v>
      </c>
      <c r="T23" s="21">
        <f t="shared" si="1"/>
        <v>140</v>
      </c>
      <c r="U23" s="85" t="str">
        <f>VLOOKUP($B23,Данные!$A$2:$W$1215,17,FALSE)</f>
        <v>5000К</v>
      </c>
      <c r="V23" s="35">
        <f>VLOOKUP($B23,Данные!$A$2:$W$1215,7,FALSE)</f>
        <v>67</v>
      </c>
      <c r="W23" s="20" t="str">
        <f>VLOOKUP($B23,Данные!$A$2:$W$1215,18,FALSE)</f>
        <v>3 года</v>
      </c>
      <c r="X23" s="463"/>
      <c r="Y23" s="113">
        <f>VLOOKUP($B23,Данные!$A$2:$X$1215,24,FALSE)</f>
        <v>4880</v>
      </c>
    </row>
    <row r="24" spans="1:25" ht="68.25" customHeight="1">
      <c r="A24" s="586"/>
      <c r="B24" s="128" t="s">
        <v>395</v>
      </c>
      <c r="C24" s="274">
        <f>VLOOKUP(B24,Данные!A:AB,28,FALSE)</f>
        <v>12015</v>
      </c>
      <c r="D24" s="533"/>
      <c r="E24" s="536"/>
      <c r="F24" s="464" t="str">
        <f>VLOOKUP($B24,Данные!$A$2:$W$1215,6,FALSE)</f>
        <v>ШБ (широкая, боковая), 136*78°</v>
      </c>
      <c r="G24" s="464" t="str">
        <f>VLOOKUP($B24,Данные!$A$2:$W$1215,8,FALSE)</f>
        <v>Seoul Semiconductor 3030</v>
      </c>
      <c r="H24" s="464" t="str">
        <f>VLOOKUP($B24,Данные!$A$2:$W$1215,14,FALSE)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24" s="464" t="str">
        <f>VLOOKUP($B24,Данные!$A$2:$W$1215,4,FALSE)</f>
        <v>176-264В AС</v>
      </c>
      <c r="J24" s="464">
        <f>VLOOKUP($B24,Данные!$A$2:$W$1215,5,FALSE)</f>
        <v>0.95</v>
      </c>
      <c r="K24" s="464" t="str">
        <f>VLOOKUP($B24,Данные!$A$2:$W$1215,15,FALSE)</f>
        <v xml:space="preserve"> -60°...+50° С</v>
      </c>
      <c r="L24" s="464" t="str">
        <f>VLOOKUP($B24,Данные!$A$2:$W$1215,16,FALSE)</f>
        <v>100 000 ч</v>
      </c>
      <c r="M24" s="466" t="str">
        <f>VLOOKUP($B24,Данные!A:AB,10,FALSE)</f>
        <v>275х210х135</v>
      </c>
      <c r="N24" s="466" t="e">
        <f>VLOOKUP($B24,Данные!A:AB,11,FALSE)</f>
        <v>#N/A</v>
      </c>
      <c r="O24" s="466" t="e">
        <f>VLOOKUP($B24,Данные!A:AB,12,FALSE)</f>
        <v>#N/A</v>
      </c>
      <c r="P24" s="466" t="e">
        <f>VLOOKUP($B24,Данные!A:AB,13,FALSE)</f>
        <v>#N/A</v>
      </c>
      <c r="Q24" s="466">
        <f>VLOOKUP($B24,Данные!$A$2:$W$1215,9,FALSE)</f>
        <v>168</v>
      </c>
      <c r="R24" s="27" t="str">
        <f>VLOOKUP($B24,Данные!$A$2:$W$1215,2,FALSE)</f>
        <v>64</v>
      </c>
      <c r="S24" s="28">
        <f>VLOOKUP($B24,Данные!$A$2:$W$1215,3,FALSE)</f>
        <v>8960</v>
      </c>
      <c r="T24" s="29">
        <f t="shared" si="1"/>
        <v>140</v>
      </c>
      <c r="U24" s="86" t="str">
        <f>VLOOKUP($B24,Данные!$A$2:$W$1215,17,FALSE)</f>
        <v>5000К</v>
      </c>
      <c r="V24" s="34">
        <f>VLOOKUP($B24,Данные!$A$2:$W$1215,7,FALSE)</f>
        <v>67</v>
      </c>
      <c r="W24" s="28" t="str">
        <f>VLOOKUP($B24,Данные!$A$2:$W$1215,18,FALSE)</f>
        <v>3 года</v>
      </c>
      <c r="X24" s="464"/>
      <c r="Y24" s="113">
        <f>VLOOKUP($B24,Данные!$A$2:$X$1215,24,FALSE)</f>
        <v>6920</v>
      </c>
    </row>
    <row r="25" spans="1:25" ht="68.25" customHeight="1">
      <c r="A25" s="586"/>
      <c r="B25" s="128" t="s">
        <v>689</v>
      </c>
      <c r="C25" s="274">
        <f>VLOOKUP(B25,Данные!A:AB,28,FALSE)</f>
        <v>12045</v>
      </c>
      <c r="D25" s="533"/>
      <c r="E25" s="536"/>
      <c r="F25" s="464" t="str">
        <f>VLOOKUP($B25,Данные!$A$2:$W$1215,6,FALSE)</f>
        <v>ШБ (широкая, боковая), 45*140°</v>
      </c>
      <c r="G25" s="464" t="str">
        <f>VLOOKUP($B25,Данные!$A$2:$W$1215,8,FALSE)</f>
        <v>Samsung LH351</v>
      </c>
      <c r="H25" s="464" t="str">
        <f>VLOOKUP($B25,Данные!$A$2:$W$1215,14,FALSE)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25" s="464" t="str">
        <f>VLOOKUP($B25,Данные!$A$2:$W$1215,4,FALSE)</f>
        <v>176-264В AС</v>
      </c>
      <c r="J25" s="464">
        <f>VLOOKUP($B25,Данные!$A$2:$W$1215,5,FALSE)</f>
        <v>0.95</v>
      </c>
      <c r="K25" s="464" t="str">
        <f>VLOOKUP($B25,Данные!$A$2:$W$1215,15,FALSE)</f>
        <v xml:space="preserve"> -60°...+50° С</v>
      </c>
      <c r="L25" s="464" t="str">
        <f>VLOOKUP($B25,Данные!$A$2:$W$1215,16,FALSE)</f>
        <v>100 000 ч</v>
      </c>
      <c r="M25" s="466" t="str">
        <f>VLOOKUP($B25,Данные!A:AB,10,FALSE)</f>
        <v>375х210х135</v>
      </c>
      <c r="N25" s="466" t="e">
        <f>VLOOKUP($B25,Данные!A:AB,11,FALSE)</f>
        <v>#N/A</v>
      </c>
      <c r="O25" s="466" t="e">
        <f>VLOOKUP($B25,Данные!A:AB,12,FALSE)</f>
        <v>#N/A</v>
      </c>
      <c r="P25" s="466" t="e">
        <f>VLOOKUP($B25,Данные!A:AB,13,FALSE)</f>
        <v>#N/A</v>
      </c>
      <c r="Q25" s="466">
        <f>VLOOKUP($B25,Данные!$A$2:$W$1215,9,FALSE)</f>
        <v>48</v>
      </c>
      <c r="R25" s="27" t="str">
        <f>VLOOKUP($B25,Данные!$A$2:$W$1215,2,FALSE)</f>
        <v>106</v>
      </c>
      <c r="S25" s="28">
        <f>VLOOKUP($B25,Данные!$A$2:$W$1215,3,FALSE)</f>
        <v>14840</v>
      </c>
      <c r="T25" s="29">
        <f t="shared" si="1"/>
        <v>140</v>
      </c>
      <c r="U25" s="86" t="str">
        <f>VLOOKUP($B25,Данные!$A$2:$W$1215,17,FALSE)</f>
        <v>5000К</v>
      </c>
      <c r="V25" s="34">
        <f>VLOOKUP($B25,Данные!$A$2:$W$1215,7,FALSE)</f>
        <v>67</v>
      </c>
      <c r="W25" s="28" t="str">
        <f>VLOOKUP($B25,Данные!$A$2:$W$1215,18,FALSE)</f>
        <v>3 года</v>
      </c>
      <c r="X25" s="464"/>
      <c r="Y25" s="113">
        <f>VLOOKUP($B25,Данные!$A$2:$X$1215,24,FALSE)</f>
        <v>8490</v>
      </c>
    </row>
    <row r="26" spans="1:25" ht="68.25" customHeight="1">
      <c r="A26" s="586"/>
      <c r="B26" s="128" t="s">
        <v>417</v>
      </c>
      <c r="C26" s="274">
        <f>VLOOKUP(B26,Данные!A:AB,28,FALSE)</f>
        <v>12019</v>
      </c>
      <c r="D26" s="533"/>
      <c r="E26" s="536"/>
      <c r="F26" s="464" t="str">
        <f>VLOOKUP($B26,Данные!$A$2:$W$1215,6,FALSE)</f>
        <v>ШБ (широкая, боковая), 136*78°</v>
      </c>
      <c r="G26" s="464" t="str">
        <f>VLOOKUP($B26,Данные!$A$2:$W$1215,8,FALSE)</f>
        <v>Seoul Semiconductor 3030</v>
      </c>
      <c r="H26" s="464" t="str">
        <f>VLOOKUP($B26,Данные!$A$2:$W$1215,14,FALSE)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26" s="464" t="str">
        <f>VLOOKUP($B26,Данные!$A$2:$W$1215,4,FALSE)</f>
        <v>176-264В AС</v>
      </c>
      <c r="J26" s="464">
        <f>VLOOKUP($B26,Данные!$A$2:$W$1215,5,FALSE)</f>
        <v>0.95</v>
      </c>
      <c r="K26" s="464" t="str">
        <f>VLOOKUP($B26,Данные!$A$2:$W$1215,15,FALSE)</f>
        <v xml:space="preserve"> -60°...+50° С</v>
      </c>
      <c r="L26" s="464" t="str">
        <f>VLOOKUP($B26,Данные!$A$2:$W$1215,16,FALSE)</f>
        <v>100 000 ч</v>
      </c>
      <c r="M26" s="466" t="str">
        <f>VLOOKUP($B26,Данные!A:AB,10,FALSE)</f>
        <v>530х210х135</v>
      </c>
      <c r="N26" s="466" t="e">
        <f>VLOOKUP($B26,Данные!A:AB,11,FALSE)</f>
        <v>#N/A</v>
      </c>
      <c r="O26" s="466" t="e">
        <f>VLOOKUP($B26,Данные!A:AB,12,FALSE)</f>
        <v>#N/A</v>
      </c>
      <c r="P26" s="466" t="e">
        <f>VLOOKUP($B26,Данные!A:AB,13,FALSE)</f>
        <v>#N/A</v>
      </c>
      <c r="Q26" s="466">
        <f>VLOOKUP($B26,Данные!$A$2:$W$1215,9,FALSE)</f>
        <v>336</v>
      </c>
      <c r="R26" s="27" t="str">
        <f>VLOOKUP($B26,Данные!$A$2:$W$1215,2,FALSE)</f>
        <v>128</v>
      </c>
      <c r="S26" s="28">
        <f>VLOOKUP($B26,Данные!$A$2:$W$1215,3,FALSE)</f>
        <v>17920</v>
      </c>
      <c r="T26" s="29">
        <f t="shared" si="1"/>
        <v>140</v>
      </c>
      <c r="U26" s="86" t="str">
        <f>VLOOKUP($B26,Данные!$A$2:$W$1215,17,FALSE)</f>
        <v>5000К</v>
      </c>
      <c r="V26" s="34">
        <f>VLOOKUP($B26,Данные!$A$2:$W$1215,7,FALSE)</f>
        <v>67</v>
      </c>
      <c r="W26" s="28" t="str">
        <f>VLOOKUP($B26,Данные!$A$2:$W$1215,18,FALSE)</f>
        <v>3 года</v>
      </c>
      <c r="X26" s="464"/>
      <c r="Y26" s="113">
        <f>VLOOKUP($B26,Данные!$A$2:$X$1215,24,FALSE)</f>
        <v>10225</v>
      </c>
    </row>
    <row r="27" spans="1:25" ht="68.25" customHeight="1">
      <c r="A27" s="586"/>
      <c r="B27" s="128" t="s">
        <v>691</v>
      </c>
      <c r="C27" s="274">
        <f>VLOOKUP(B27,Данные!A:AB,28,FALSE)</f>
        <v>12047</v>
      </c>
      <c r="D27" s="533"/>
      <c r="E27" s="536"/>
      <c r="F27" s="464" t="str">
        <f>VLOOKUP($B27,Данные!$A$2:$W$1215,6,FALSE)</f>
        <v>ШБ (широкая, боковая), 45*140°</v>
      </c>
      <c r="G27" s="464" t="str">
        <f>VLOOKUP($B27,Данные!$A$2:$W$1215,8,FALSE)</f>
        <v>Samsung LH351</v>
      </c>
      <c r="H27" s="464" t="str">
        <f>VLOOKUP($B27,Данные!$A$2:$W$1215,14,FALSE)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27" s="464" t="str">
        <f>VLOOKUP($B27,Данные!$A$2:$W$1215,4,FALSE)</f>
        <v>176-264В AС</v>
      </c>
      <c r="J27" s="464">
        <f>VLOOKUP($B27,Данные!$A$2:$W$1215,5,FALSE)</f>
        <v>0.95</v>
      </c>
      <c r="K27" s="464" t="str">
        <f>VLOOKUP($B27,Данные!$A$2:$W$1215,15,FALSE)</f>
        <v xml:space="preserve"> -60°...+50° С</v>
      </c>
      <c r="L27" s="464" t="str">
        <f>VLOOKUP($B27,Данные!$A$2:$W$1215,16,FALSE)</f>
        <v>100 000 ч</v>
      </c>
      <c r="M27" s="466" t="str">
        <f>VLOOKUP($B27,Данные!A:AB,10,FALSE)</f>
        <v>550х210х135</v>
      </c>
      <c r="N27" s="466" t="e">
        <f>VLOOKUP($B27,Данные!A:AB,11,FALSE)</f>
        <v>#N/A</v>
      </c>
      <c r="O27" s="466" t="e">
        <f>VLOOKUP($B27,Данные!A:AB,12,FALSE)</f>
        <v>#N/A</v>
      </c>
      <c r="P27" s="466" t="e">
        <f>VLOOKUP($B27,Данные!A:AB,13,FALSE)</f>
        <v>#N/A</v>
      </c>
      <c r="Q27" s="466">
        <f>VLOOKUP($B27,Данные!$A$2:$W$1215,9,FALSE)</f>
        <v>72</v>
      </c>
      <c r="R27" s="27" t="str">
        <f>VLOOKUP($B27,Данные!$A$2:$W$1215,2,FALSE)</f>
        <v>158</v>
      </c>
      <c r="S27" s="28">
        <f>VLOOKUP($B27,Данные!$A$2:$W$1215,3,FALSE)</f>
        <v>22120</v>
      </c>
      <c r="T27" s="29">
        <f t="shared" si="1"/>
        <v>140</v>
      </c>
      <c r="U27" s="86" t="str">
        <f>VLOOKUP($B27,Данные!$A$2:$W$1215,17,FALSE)</f>
        <v>5000К</v>
      </c>
      <c r="V27" s="34">
        <f>VLOOKUP($B27,Данные!$A$2:$W$1215,7,FALSE)</f>
        <v>67</v>
      </c>
      <c r="W27" s="28" t="str">
        <f>VLOOKUP($B27,Данные!$A$2:$W$1215,18,FALSE)</f>
        <v>3 года</v>
      </c>
      <c r="X27" s="464"/>
      <c r="Y27" s="113">
        <f>VLOOKUP($B27,Данные!$A$2:$X$1215,24,FALSE)</f>
        <v>11800</v>
      </c>
    </row>
    <row r="28" spans="1:25" ht="68.25" customHeight="1" thickBot="1">
      <c r="A28" s="587"/>
      <c r="B28" s="129" t="s">
        <v>396</v>
      </c>
      <c r="C28" s="274">
        <f>VLOOKUP(B28,Данные!A:AB,28,FALSE)</f>
        <v>12023</v>
      </c>
      <c r="D28" s="534"/>
      <c r="E28" s="537"/>
      <c r="F28" s="465" t="str">
        <f>VLOOKUP($B28,Данные!$A$2:$W$1215,6,FALSE)</f>
        <v>ШБ (широкая, боковая), 136*78°</v>
      </c>
      <c r="G28" s="465" t="str">
        <f>VLOOKUP($B28,Данные!$A$2:$W$1215,8,FALSE)</f>
        <v>Seoul Semiconductor 3030</v>
      </c>
      <c r="H28" s="465" t="str">
        <f>VLOOKUP($B28,Данные!$A$2:$W$1215,14,FALSE)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28" s="465" t="str">
        <f>VLOOKUP($B28,Данные!$A$2:$W$1215,4,FALSE)</f>
        <v>176-264В AС</v>
      </c>
      <c r="J28" s="465">
        <f>VLOOKUP($B28,Данные!$A$2:$W$1215,5,FALSE)</f>
        <v>0.95</v>
      </c>
      <c r="K28" s="465" t="str">
        <f>VLOOKUP($B28,Данные!$A$2:$W$1215,15,FALSE)</f>
        <v xml:space="preserve"> -60°...+50° С</v>
      </c>
      <c r="L28" s="465" t="str">
        <f>VLOOKUP($B28,Данные!$A$2:$W$1215,16,FALSE)</f>
        <v>100 000 ч</v>
      </c>
      <c r="M28" s="467" t="str">
        <f>VLOOKUP($B28,Данные!A:AB,10,FALSE)</f>
        <v>785х210х135</v>
      </c>
      <c r="N28" s="467" t="e">
        <f>VLOOKUP($B28,Данные!A:AB,11,FALSE)</f>
        <v>#N/A</v>
      </c>
      <c r="O28" s="467" t="e">
        <f>VLOOKUP($B28,Данные!A:AB,12,FALSE)</f>
        <v>#N/A</v>
      </c>
      <c r="P28" s="467" t="e">
        <f>VLOOKUP($B28,Данные!A:AB,13,FALSE)</f>
        <v>#N/A</v>
      </c>
      <c r="Q28" s="467">
        <f>VLOOKUP($B28,Данные!$A$2:$W$1215,9,FALSE)</f>
        <v>504</v>
      </c>
      <c r="R28" s="23" t="str">
        <f>VLOOKUP($B28,Данные!$A$2:$W$1215,2,FALSE)</f>
        <v>178</v>
      </c>
      <c r="S28" s="24">
        <f>VLOOKUP($B28,Данные!$A$2:$W$1215,3,FALSE)</f>
        <v>24920</v>
      </c>
      <c r="T28" s="25">
        <f t="shared" si="1"/>
        <v>140</v>
      </c>
      <c r="U28" s="87" t="str">
        <f>VLOOKUP($B28,Данные!$A$2:$W$1215,17,FALSE)</f>
        <v>5000К</v>
      </c>
      <c r="V28" s="36">
        <f>VLOOKUP($B28,Данные!$A$2:$W$1215,7,FALSE)</f>
        <v>67</v>
      </c>
      <c r="W28" s="24" t="str">
        <f>VLOOKUP($B28,Данные!$A$2:$W$1215,18,FALSE)</f>
        <v>3 года</v>
      </c>
      <c r="X28" s="465"/>
      <c r="Y28" s="114">
        <f>VLOOKUP($B28,Данные!$A$2:$X$1215,24,FALSE)</f>
        <v>15570</v>
      </c>
    </row>
    <row r="29" spans="1:25" ht="69" customHeight="1">
      <c r="A29" s="585"/>
      <c r="B29" s="127" t="s">
        <v>688</v>
      </c>
      <c r="C29" s="273">
        <f>VLOOKUP(B29,Данные!A:AB,28,FALSE)</f>
        <v>12044</v>
      </c>
      <c r="D29" s="532" t="s">
        <v>390</v>
      </c>
      <c r="E29" s="535" t="s">
        <v>776</v>
      </c>
      <c r="F29" s="463" t="str">
        <f>VLOOKUP($B29,Данные!$A$2:$W$1215,6,FALSE)</f>
        <v>ШБ (широкая, боковая), 45*140°</v>
      </c>
      <c r="G29" s="463" t="str">
        <f>VLOOKUP($B29,Данные!$A$2:$W$1215,8,FALSE)</f>
        <v>Samsung LH351</v>
      </c>
      <c r="H29" s="463" t="str">
        <f>VLOOKUP($B29,Данные!$A$2:$W$1215,14,FALSE)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29" s="463" t="str">
        <f>VLOOKUP($B29,Данные!$A$2:$W$1215,4,FALSE)</f>
        <v>176-264В AС</v>
      </c>
      <c r="J29" s="463">
        <f>VLOOKUP($B29,Данные!$A$2:$W$1215,5,FALSE)</f>
        <v>0.95</v>
      </c>
      <c r="K29" s="463" t="str">
        <f>VLOOKUP($B29,Данные!$A$2:$W$1215,15,FALSE)</f>
        <v xml:space="preserve"> -60°...+50° С</v>
      </c>
      <c r="L29" s="463" t="str">
        <f>VLOOKUP($B29,Данные!$A$2:$W$1215,16,FALSE)</f>
        <v>100 000 ч</v>
      </c>
      <c r="M29" s="22" t="str">
        <f>VLOOKUP($B29,Данные!A:AB,10,FALSE)</f>
        <v>225х260х80</v>
      </c>
      <c r="N29" s="22" t="e">
        <f>VLOOKUP($B29,Данные!A:AB,11,FALSE)</f>
        <v>#N/A</v>
      </c>
      <c r="O29" s="22" t="e">
        <f>VLOOKUP($B29,Данные!A:AB,12,FALSE)</f>
        <v>#N/A</v>
      </c>
      <c r="P29" s="22" t="e">
        <f>VLOOKUP($B29,Данные!A:AB,13,FALSE)</f>
        <v>#N/A</v>
      </c>
      <c r="Q29" s="22">
        <f>VLOOKUP($B29,Данные!$A$2:$W$1215,9,FALSE)</f>
        <v>24</v>
      </c>
      <c r="R29" s="19" t="str">
        <f>VLOOKUP($B29,Данные!$A$2:$W$1215,2,FALSE)</f>
        <v>54</v>
      </c>
      <c r="S29" s="20">
        <f>VLOOKUP($B29,Данные!$A$2:$W$1215,3,FALSE)</f>
        <v>7560</v>
      </c>
      <c r="T29" s="21">
        <f t="shared" si="1"/>
        <v>140</v>
      </c>
      <c r="U29" s="85" t="str">
        <f>VLOOKUP($B29,Данные!$A$2:$W$1215,17,FALSE)</f>
        <v>5000К</v>
      </c>
      <c r="V29" s="35">
        <f>VLOOKUP($B29,Данные!$A$2:$W$1215,7,FALSE)</f>
        <v>67</v>
      </c>
      <c r="W29" s="20" t="str">
        <f>VLOOKUP($B29,Данные!$A$2:$W$1215,18,FALSE)</f>
        <v>3 года</v>
      </c>
      <c r="X29" s="463"/>
      <c r="Y29" s="113">
        <f>VLOOKUP($B29,Данные!$A$2:$X$1215,24,FALSE)</f>
        <v>4880</v>
      </c>
    </row>
    <row r="30" spans="1:25" ht="69" customHeight="1">
      <c r="A30" s="586"/>
      <c r="B30" s="128" t="s">
        <v>397</v>
      </c>
      <c r="C30" s="274">
        <f>VLOOKUP(B30,Данные!A:AB,28,FALSE)</f>
        <v>12016</v>
      </c>
      <c r="D30" s="533"/>
      <c r="E30" s="536"/>
      <c r="F30" s="464" t="str">
        <f>VLOOKUP($B30,Данные!$A$2:$W$1215,6,FALSE)</f>
        <v>ШБ (широкая, боковая), 136*78°</v>
      </c>
      <c r="G30" s="464" t="str">
        <f>VLOOKUP($B30,Данные!$A$2:$W$1215,8,FALSE)</f>
        <v>Seoul Semiconductor 3030</v>
      </c>
      <c r="H30" s="464" t="str">
        <f>VLOOKUP($B30,Данные!$A$2:$W$1215,14,FALSE)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30" s="464" t="str">
        <f>VLOOKUP($B30,Данные!$A$2:$W$1215,4,FALSE)</f>
        <v>176-264В AС</v>
      </c>
      <c r="J30" s="464">
        <f>VLOOKUP($B30,Данные!$A$2:$W$1215,5,FALSE)</f>
        <v>0.95</v>
      </c>
      <c r="K30" s="464" t="str">
        <f>VLOOKUP($B30,Данные!$A$2:$W$1215,15,FALSE)</f>
        <v xml:space="preserve"> -60°...+50° С</v>
      </c>
      <c r="L30" s="464" t="str">
        <f>VLOOKUP($B30,Данные!$A$2:$W$1215,16,FALSE)</f>
        <v>100 000 ч</v>
      </c>
      <c r="M30" s="466" t="str">
        <f>VLOOKUP($B30,Данные!A:AB,10,FALSE)</f>
        <v>275х260х80</v>
      </c>
      <c r="N30" s="466" t="e">
        <f>VLOOKUP($B30,Данные!A:AB,11,FALSE)</f>
        <v>#N/A</v>
      </c>
      <c r="O30" s="466" t="e">
        <f>VLOOKUP($B30,Данные!A:AB,12,FALSE)</f>
        <v>#N/A</v>
      </c>
      <c r="P30" s="466" t="e">
        <f>VLOOKUP($B30,Данные!A:AB,13,FALSE)</f>
        <v>#N/A</v>
      </c>
      <c r="Q30" s="466">
        <f>VLOOKUP($B30,Данные!$A$2:$W$1215,9,FALSE)</f>
        <v>168</v>
      </c>
      <c r="R30" s="27" t="str">
        <f>VLOOKUP($B30,Данные!$A$2:$W$1215,2,FALSE)</f>
        <v>64</v>
      </c>
      <c r="S30" s="28">
        <f>VLOOKUP($B30,Данные!$A$2:$W$1215,3,FALSE)</f>
        <v>8960</v>
      </c>
      <c r="T30" s="29">
        <f t="shared" si="1"/>
        <v>140</v>
      </c>
      <c r="U30" s="86" t="str">
        <f>VLOOKUP($B30,Данные!$A$2:$W$1215,17,FALSE)</f>
        <v>5000К</v>
      </c>
      <c r="V30" s="34">
        <f>VLOOKUP($B30,Данные!$A$2:$W$1215,7,FALSE)</f>
        <v>67</v>
      </c>
      <c r="W30" s="28" t="str">
        <f>VLOOKUP($B30,Данные!$A$2:$W$1215,18,FALSE)</f>
        <v>3 года</v>
      </c>
      <c r="X30" s="464"/>
      <c r="Y30" s="113">
        <f>VLOOKUP($B30,Данные!$A$2:$X$1215,24,FALSE)</f>
        <v>6920</v>
      </c>
    </row>
    <row r="31" spans="1:25" ht="69" customHeight="1">
      <c r="A31" s="586"/>
      <c r="B31" s="128" t="s">
        <v>690</v>
      </c>
      <c r="C31" s="274">
        <f>VLOOKUP(B31,Данные!A:AB,28,FALSE)</f>
        <v>12046</v>
      </c>
      <c r="D31" s="533"/>
      <c r="E31" s="536"/>
      <c r="F31" s="464" t="str">
        <f>VLOOKUP($B31,Данные!$A$2:$W$1215,6,FALSE)</f>
        <v>ШБ (широкая, боковая), 45*140°</v>
      </c>
      <c r="G31" s="464" t="str">
        <f>VLOOKUP($B31,Данные!$A$2:$W$1215,8,FALSE)</f>
        <v>Samsung LH351</v>
      </c>
      <c r="H31" s="464" t="str">
        <f>VLOOKUP($B31,Данные!$A$2:$W$1215,14,FALSE)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31" s="464" t="str">
        <f>VLOOKUP($B31,Данные!$A$2:$W$1215,4,FALSE)</f>
        <v>176-264В AС</v>
      </c>
      <c r="J31" s="464">
        <f>VLOOKUP($B31,Данные!$A$2:$W$1215,5,FALSE)</f>
        <v>0.95</v>
      </c>
      <c r="K31" s="464" t="str">
        <f>VLOOKUP($B31,Данные!$A$2:$W$1215,15,FALSE)</f>
        <v xml:space="preserve"> -60°...+50° С</v>
      </c>
      <c r="L31" s="464" t="str">
        <f>VLOOKUP($B31,Данные!$A$2:$W$1215,16,FALSE)</f>
        <v>100 000 ч</v>
      </c>
      <c r="M31" s="466" t="str">
        <f>VLOOKUP($B31,Данные!A:AB,10,FALSE)</f>
        <v>375х260х80</v>
      </c>
      <c r="N31" s="466" t="e">
        <f>VLOOKUP($B31,Данные!A:AB,11,FALSE)</f>
        <v>#N/A</v>
      </c>
      <c r="O31" s="466" t="e">
        <f>VLOOKUP($B31,Данные!A:AB,12,FALSE)</f>
        <v>#N/A</v>
      </c>
      <c r="P31" s="466" t="e">
        <f>VLOOKUP($B31,Данные!A:AB,13,FALSE)</f>
        <v>#N/A</v>
      </c>
      <c r="Q31" s="466">
        <f>VLOOKUP($B31,Данные!$A$2:$W$1215,9,FALSE)</f>
        <v>48</v>
      </c>
      <c r="R31" s="27" t="str">
        <f>VLOOKUP($B31,Данные!$A$2:$W$1215,2,FALSE)</f>
        <v>106</v>
      </c>
      <c r="S31" s="28">
        <f>VLOOKUP($B31,Данные!$A$2:$W$1215,3,FALSE)</f>
        <v>14840</v>
      </c>
      <c r="T31" s="29">
        <f t="shared" si="1"/>
        <v>140</v>
      </c>
      <c r="U31" s="86" t="str">
        <f>VLOOKUP($B31,Данные!$A$2:$W$1215,17,FALSE)</f>
        <v>5000К</v>
      </c>
      <c r="V31" s="34">
        <f>VLOOKUP($B31,Данные!$A$2:$W$1215,7,FALSE)</f>
        <v>67</v>
      </c>
      <c r="W31" s="28" t="str">
        <f>VLOOKUP($B31,Данные!$A$2:$W$1215,18,FALSE)</f>
        <v>3 года</v>
      </c>
      <c r="X31" s="464"/>
      <c r="Y31" s="113">
        <f>VLOOKUP($B31,Данные!$A$2:$X$1215,24,FALSE)</f>
        <v>8490</v>
      </c>
    </row>
    <row r="32" spans="1:25" ht="69" customHeight="1">
      <c r="A32" s="586"/>
      <c r="B32" s="128" t="s">
        <v>418</v>
      </c>
      <c r="C32" s="274">
        <f>VLOOKUP(B32,Данные!A:AB,28,FALSE)</f>
        <v>12020</v>
      </c>
      <c r="D32" s="533"/>
      <c r="E32" s="536"/>
      <c r="F32" s="464" t="str">
        <f>VLOOKUP($B32,Данные!$A$2:$W$1215,6,FALSE)</f>
        <v>ШБ (широкая, боковая), 136*78°</v>
      </c>
      <c r="G32" s="464" t="str">
        <f>VLOOKUP($B32,Данные!$A$2:$W$1215,8,FALSE)</f>
        <v>Seoul Semiconductor 3030</v>
      </c>
      <c r="H32" s="464" t="str">
        <f>VLOOKUP($B32,Данные!$A$2:$W$1215,14,FALSE)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32" s="464" t="str">
        <f>VLOOKUP($B32,Данные!$A$2:$W$1215,4,FALSE)</f>
        <v>176-264В AС</v>
      </c>
      <c r="J32" s="464">
        <f>VLOOKUP($B32,Данные!$A$2:$W$1215,5,FALSE)</f>
        <v>0.95</v>
      </c>
      <c r="K32" s="464" t="str">
        <f>VLOOKUP($B32,Данные!$A$2:$W$1215,15,FALSE)</f>
        <v xml:space="preserve"> -60°...+50° С</v>
      </c>
      <c r="L32" s="464" t="str">
        <f>VLOOKUP($B32,Данные!$A$2:$W$1215,16,FALSE)</f>
        <v>100 000 ч</v>
      </c>
      <c r="M32" s="466" t="str">
        <f>VLOOKUP($B32,Данные!A:AB,10,FALSE)</f>
        <v>530х260х80</v>
      </c>
      <c r="N32" s="466" t="e">
        <f>VLOOKUP($B32,Данные!A:AB,11,FALSE)</f>
        <v>#N/A</v>
      </c>
      <c r="O32" s="466" t="e">
        <f>VLOOKUP($B32,Данные!A:AB,12,FALSE)</f>
        <v>#N/A</v>
      </c>
      <c r="P32" s="466" t="e">
        <f>VLOOKUP($B32,Данные!A:AB,13,FALSE)</f>
        <v>#N/A</v>
      </c>
      <c r="Q32" s="466">
        <f>VLOOKUP($B32,Данные!$A$2:$W$1215,9,FALSE)</f>
        <v>336</v>
      </c>
      <c r="R32" s="27" t="str">
        <f>VLOOKUP($B32,Данные!$A$2:$W$1215,2,FALSE)</f>
        <v>128</v>
      </c>
      <c r="S32" s="28">
        <f>VLOOKUP($B32,Данные!$A$2:$W$1215,3,FALSE)</f>
        <v>17920</v>
      </c>
      <c r="T32" s="29">
        <f t="shared" si="1"/>
        <v>140</v>
      </c>
      <c r="U32" s="86" t="str">
        <f>VLOOKUP($B32,Данные!$A$2:$W$1215,17,FALSE)</f>
        <v>5000К</v>
      </c>
      <c r="V32" s="34">
        <f>VLOOKUP($B32,Данные!$A$2:$W$1215,7,FALSE)</f>
        <v>67</v>
      </c>
      <c r="W32" s="28" t="str">
        <f>VLOOKUP($B32,Данные!$A$2:$W$1215,18,FALSE)</f>
        <v>3 года</v>
      </c>
      <c r="X32" s="464"/>
      <c r="Y32" s="113">
        <f>VLOOKUP($B32,Данные!$A$2:$X$1215,24,FALSE)</f>
        <v>10225</v>
      </c>
    </row>
    <row r="33" spans="1:25" ht="69" customHeight="1">
      <c r="A33" s="586"/>
      <c r="B33" s="128" t="s">
        <v>692</v>
      </c>
      <c r="C33" s="274">
        <f>VLOOKUP(B33,Данные!A:AB,28,FALSE)</f>
        <v>12048</v>
      </c>
      <c r="D33" s="533"/>
      <c r="E33" s="536"/>
      <c r="F33" s="464" t="str">
        <f>VLOOKUP($B33,Данные!$A$2:$W$1215,6,FALSE)</f>
        <v>ШБ (широкая, боковая), 45*140°</v>
      </c>
      <c r="G33" s="464" t="str">
        <f>VLOOKUP($B33,Данные!$A$2:$W$1215,8,FALSE)</f>
        <v>Samsung LH351</v>
      </c>
      <c r="H33" s="464" t="str">
        <f>VLOOKUP($B33,Данные!$A$2:$W$1215,14,FALSE)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33" s="464" t="str">
        <f>VLOOKUP($B33,Данные!$A$2:$W$1215,4,FALSE)</f>
        <v>176-264В AС</v>
      </c>
      <c r="J33" s="464">
        <f>VLOOKUP($B33,Данные!$A$2:$W$1215,5,FALSE)</f>
        <v>0.95</v>
      </c>
      <c r="K33" s="464" t="str">
        <f>VLOOKUP($B33,Данные!$A$2:$W$1215,15,FALSE)</f>
        <v xml:space="preserve"> -60°...+50° С</v>
      </c>
      <c r="L33" s="464" t="str">
        <f>VLOOKUP($B33,Данные!$A$2:$W$1215,16,FALSE)</f>
        <v>100 000 ч</v>
      </c>
      <c r="M33" s="466" t="str">
        <f>VLOOKUP($B33,Данные!A:AB,10,FALSE)</f>
        <v>550х260х80</v>
      </c>
      <c r="N33" s="466" t="str">
        <f>VLOOKUP($B33,Данные!A:AB,11,FALSE)</f>
        <v>560x275x110</v>
      </c>
      <c r="O33" s="466">
        <f>VLOOKUP($B33,Данные!A:AB,12,FALSE)</f>
        <v>3500</v>
      </c>
      <c r="P33" s="466">
        <f>VLOOKUP($B33,Данные!A:AB,13,FALSE)</f>
        <v>3800</v>
      </c>
      <c r="Q33" s="466">
        <f>VLOOKUP($B33,Данные!$A$2:$W$1215,9,FALSE)</f>
        <v>72</v>
      </c>
      <c r="R33" s="27" t="str">
        <f>VLOOKUP($B33,Данные!$A$2:$W$1215,2,FALSE)</f>
        <v>158</v>
      </c>
      <c r="S33" s="28">
        <f>VLOOKUP($B33,Данные!$A$2:$W$1215,3,FALSE)</f>
        <v>22120</v>
      </c>
      <c r="T33" s="29">
        <f t="shared" si="1"/>
        <v>140</v>
      </c>
      <c r="U33" s="86" t="str">
        <f>VLOOKUP($B33,Данные!$A$2:$W$1215,17,FALSE)</f>
        <v>5000К</v>
      </c>
      <c r="V33" s="34">
        <f>VLOOKUP($B33,Данные!$A$2:$W$1215,7,FALSE)</f>
        <v>67</v>
      </c>
      <c r="W33" s="28" t="str">
        <f>VLOOKUP($B33,Данные!$A$2:$W$1215,18,FALSE)</f>
        <v>3 года</v>
      </c>
      <c r="X33" s="464"/>
      <c r="Y33" s="113">
        <f>VLOOKUP($B33,Данные!$A$2:$X$1215,24,FALSE)</f>
        <v>11800</v>
      </c>
    </row>
    <row r="34" spans="1:25" ht="69" customHeight="1" thickBot="1">
      <c r="A34" s="587"/>
      <c r="B34" s="129" t="s">
        <v>398</v>
      </c>
      <c r="C34" s="274">
        <f>VLOOKUP(B34,Данные!A:AB,28,FALSE)</f>
        <v>12024</v>
      </c>
      <c r="D34" s="534"/>
      <c r="E34" s="537"/>
      <c r="F34" s="465" t="str">
        <f>VLOOKUP($B34,Данные!$A$2:$W$1215,6,FALSE)</f>
        <v>ШБ (широкая, боковая), 136*78°</v>
      </c>
      <c r="G34" s="465" t="str">
        <f>VLOOKUP($B34,Данные!$A$2:$W$1215,8,FALSE)</f>
        <v>Seoul Semiconductor 3030</v>
      </c>
      <c r="H34" s="465" t="str">
        <f>VLOOKUP($B34,Данные!$A$2:$W$1215,14,FALSE)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34" s="465" t="str">
        <f>VLOOKUP($B34,Данные!$A$2:$W$1215,4,FALSE)</f>
        <v>176-264В AС</v>
      </c>
      <c r="J34" s="465">
        <f>VLOOKUP($B34,Данные!$A$2:$W$1215,5,FALSE)</f>
        <v>0.95</v>
      </c>
      <c r="K34" s="465" t="str">
        <f>VLOOKUP($B34,Данные!$A$2:$W$1215,15,FALSE)</f>
        <v xml:space="preserve"> -60°...+50° С</v>
      </c>
      <c r="L34" s="465" t="str">
        <f>VLOOKUP($B34,Данные!$A$2:$W$1215,16,FALSE)</f>
        <v>100 000 ч</v>
      </c>
      <c r="M34" s="467" t="str">
        <f>VLOOKUP($B34,Данные!A:AB,10,FALSE)</f>
        <v>785х260х80</v>
      </c>
      <c r="N34" s="467" t="e">
        <f>VLOOKUP($B34,Данные!A:AB,11,FALSE)</f>
        <v>#N/A</v>
      </c>
      <c r="O34" s="467" t="e">
        <f>VLOOKUP($B34,Данные!A:AB,12,FALSE)</f>
        <v>#N/A</v>
      </c>
      <c r="P34" s="467" t="e">
        <f>VLOOKUP($B34,Данные!A:AB,13,FALSE)</f>
        <v>#N/A</v>
      </c>
      <c r="Q34" s="467">
        <f>VLOOKUP($B34,Данные!$A$2:$W$1215,9,FALSE)</f>
        <v>504</v>
      </c>
      <c r="R34" s="23" t="str">
        <f>VLOOKUP($B34,Данные!$A$2:$W$1215,2,FALSE)</f>
        <v>178</v>
      </c>
      <c r="S34" s="24">
        <f>VLOOKUP($B34,Данные!$A$2:$W$1215,3,FALSE)</f>
        <v>24920</v>
      </c>
      <c r="T34" s="25">
        <f t="shared" si="1"/>
        <v>140</v>
      </c>
      <c r="U34" s="87" t="str">
        <f>VLOOKUP($B34,Данные!$A$2:$W$1215,17,FALSE)</f>
        <v>5000К</v>
      </c>
      <c r="V34" s="36">
        <f>VLOOKUP($B34,Данные!$A$2:$W$1215,7,FALSE)</f>
        <v>67</v>
      </c>
      <c r="W34" s="24" t="str">
        <f>VLOOKUP($B34,Данные!$A$2:$W$1215,18,FALSE)</f>
        <v>3 года</v>
      </c>
      <c r="X34" s="465"/>
      <c r="Y34" s="114">
        <f>VLOOKUP($B34,Данные!$A$2:$X$1215,24,FALSE)</f>
        <v>15570</v>
      </c>
    </row>
    <row r="35" spans="1:25" ht="68.25" customHeight="1">
      <c r="A35" s="585"/>
      <c r="B35" s="127" t="s">
        <v>693</v>
      </c>
      <c r="C35" s="273">
        <f>VLOOKUP(B35,Данные!A:AB,28,FALSE)</f>
        <v>12049</v>
      </c>
      <c r="D35" s="532" t="s">
        <v>390</v>
      </c>
      <c r="E35" s="535" t="s">
        <v>776</v>
      </c>
      <c r="F35" s="463" t="str">
        <f>VLOOKUP($B35,Данные!$A$2:$W$1215,6,FALSE)</f>
        <v>ШБ (широкая, боковая), 45*140°</v>
      </c>
      <c r="G35" s="463" t="str">
        <f>VLOOKUP($B35,Данные!$A$2:$W$1215,8,FALSE)</f>
        <v>Samsung LH351</v>
      </c>
      <c r="H35" s="463" t="str">
        <f>VLOOKUP($B35,Данные!$A$2:$W$1215,14,FALSE)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35" s="463" t="str">
        <f>VLOOKUP($B35,Данные!$A$2:$W$1215,4,FALSE)</f>
        <v>176-264В AС</v>
      </c>
      <c r="J35" s="463">
        <f>VLOOKUP($B35,Данные!$A$2:$W$1215,5,FALSE)</f>
        <v>0.95</v>
      </c>
      <c r="K35" s="463" t="str">
        <f>VLOOKUP($B35,Данные!$A$2:$W$1215,15,FALSE)</f>
        <v xml:space="preserve"> -60°...+50° С</v>
      </c>
      <c r="L35" s="463" t="str">
        <f>VLOOKUP($B35,Данные!$A$2:$W$1215,16,FALSE)</f>
        <v>100 000 ч</v>
      </c>
      <c r="M35" s="22" t="str">
        <f>VLOOKUP($B35,Данные!A:AB,10,FALSE)</f>
        <v>225х320х135</v>
      </c>
      <c r="N35" s="22" t="e">
        <f>VLOOKUP($B35,Данные!A:AB,11,FALSE)</f>
        <v>#N/A</v>
      </c>
      <c r="O35" s="22" t="e">
        <f>VLOOKUP($B35,Данные!A:AB,12,FALSE)</f>
        <v>#N/A</v>
      </c>
      <c r="P35" s="22" t="e">
        <f>VLOOKUP($B35,Данные!A:AB,13,FALSE)</f>
        <v>#N/A</v>
      </c>
      <c r="Q35" s="22">
        <f>VLOOKUP($B35,Данные!$A$2:$W$1215,9,FALSE)</f>
        <v>36</v>
      </c>
      <c r="R35" s="19" t="str">
        <f>VLOOKUP($B35,Данные!$A$2:$W$1215,2,FALSE)</f>
        <v>81</v>
      </c>
      <c r="S35" s="20">
        <f>VLOOKUP($B35,Данные!$A$2:$W$1215,3,FALSE)</f>
        <v>11340</v>
      </c>
      <c r="T35" s="21">
        <f t="shared" si="1"/>
        <v>140</v>
      </c>
      <c r="U35" s="85" t="str">
        <f>VLOOKUP($B35,Данные!$A$2:$W$1215,17,FALSE)</f>
        <v>5000К</v>
      </c>
      <c r="V35" s="35">
        <f>VLOOKUP($B35,Данные!$A$2:$W$1215,7,FALSE)</f>
        <v>67</v>
      </c>
      <c r="W35" s="20" t="str">
        <f>VLOOKUP($B35,Данные!$A$2:$W$1215,18,FALSE)</f>
        <v>3 года</v>
      </c>
      <c r="X35" s="463"/>
      <c r="Y35" s="113">
        <f>VLOOKUP($B35,Данные!$A$2:$X$1215,24,FALSE)</f>
        <v>7315</v>
      </c>
    </row>
    <row r="36" spans="1:25" ht="68.25" customHeight="1">
      <c r="A36" s="586"/>
      <c r="B36" s="128" t="s">
        <v>399</v>
      </c>
      <c r="C36" s="274">
        <f>VLOOKUP(B36,Данные!A:AB,28,FALSE)</f>
        <v>12027</v>
      </c>
      <c r="D36" s="533"/>
      <c r="E36" s="536"/>
      <c r="F36" s="464" t="str">
        <f>VLOOKUP($B36,Данные!$A$2:$W$1215,6,FALSE)</f>
        <v>ШБ (широкая, боковая), 136*78°</v>
      </c>
      <c r="G36" s="464" t="str">
        <f>VLOOKUP($B36,Данные!$A$2:$W$1215,8,FALSE)</f>
        <v>Seoul Semiconductor 3030</v>
      </c>
      <c r="H36" s="464" t="str">
        <f>VLOOKUP($B36,Данные!$A$2:$W$1215,14,FALSE)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36" s="464" t="str">
        <f>VLOOKUP($B36,Данные!$A$2:$W$1215,4,FALSE)</f>
        <v>176-264В AС</v>
      </c>
      <c r="J36" s="464">
        <f>VLOOKUP($B36,Данные!$A$2:$W$1215,5,FALSE)</f>
        <v>0.95</v>
      </c>
      <c r="K36" s="464" t="str">
        <f>VLOOKUP($B36,Данные!$A$2:$W$1215,15,FALSE)</f>
        <v xml:space="preserve"> -60°...+50° С</v>
      </c>
      <c r="L36" s="464" t="str">
        <f>VLOOKUP($B36,Данные!$A$2:$W$1215,16,FALSE)</f>
        <v>100 000 ч</v>
      </c>
      <c r="M36" s="466" t="str">
        <f>VLOOKUP($B36,Данные!A:AB,10,FALSE)</f>
        <v>275x320x135</v>
      </c>
      <c r="N36" s="466" t="e">
        <f>VLOOKUP($B36,Данные!A:AB,11,FALSE)</f>
        <v>#N/A</v>
      </c>
      <c r="O36" s="466" t="e">
        <f>VLOOKUP($B36,Данные!A:AB,12,FALSE)</f>
        <v>#N/A</v>
      </c>
      <c r="P36" s="466" t="e">
        <f>VLOOKUP($B36,Данные!A:AB,13,FALSE)</f>
        <v>#N/A</v>
      </c>
      <c r="Q36" s="466">
        <f>VLOOKUP($B36,Данные!$A$2:$W$1215,9,FALSE)</f>
        <v>252</v>
      </c>
      <c r="R36" s="27" t="str">
        <f>VLOOKUP($B36,Данные!$A$2:$W$1215,2,FALSE)</f>
        <v>96</v>
      </c>
      <c r="S36" s="28">
        <f>VLOOKUP($B36,Данные!$A$2:$W$1215,3,FALSE)</f>
        <v>13440</v>
      </c>
      <c r="T36" s="29">
        <f t="shared" si="1"/>
        <v>140</v>
      </c>
      <c r="U36" s="86" t="str">
        <f>VLOOKUP($B36,Данные!$A$2:$W$1215,17,FALSE)</f>
        <v>5000К</v>
      </c>
      <c r="V36" s="34">
        <f>VLOOKUP($B36,Данные!$A$2:$W$1215,7,FALSE)</f>
        <v>67</v>
      </c>
      <c r="W36" s="28" t="str">
        <f>VLOOKUP($B36,Данные!$A$2:$W$1215,18,FALSE)</f>
        <v>3 года</v>
      </c>
      <c r="X36" s="464"/>
      <c r="Y36" s="113">
        <f>VLOOKUP($B36,Данные!$A$2:$X$1215,24,FALSE)</f>
        <v>10385</v>
      </c>
    </row>
    <row r="37" spans="1:25" ht="68.25" customHeight="1">
      <c r="A37" s="586"/>
      <c r="B37" s="128" t="s">
        <v>695</v>
      </c>
      <c r="C37" s="274">
        <f>VLOOKUP(B37,Данные!A:AB,28,FALSE)</f>
        <v>12051</v>
      </c>
      <c r="D37" s="533"/>
      <c r="E37" s="536"/>
      <c r="F37" s="464" t="str">
        <f>VLOOKUP($B37,Данные!$A$2:$W$1215,6,FALSE)</f>
        <v>ШБ (широкая, боковая), 45*140°</v>
      </c>
      <c r="G37" s="464" t="str">
        <f>VLOOKUP($B37,Данные!$A$2:$W$1215,8,FALSE)</f>
        <v>Samsung LH351</v>
      </c>
      <c r="H37" s="464" t="str">
        <f>VLOOKUP($B37,Данные!$A$2:$W$1215,14,FALSE)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37" s="464" t="str">
        <f>VLOOKUP($B37,Данные!$A$2:$W$1215,4,FALSE)</f>
        <v>176-264В AС</v>
      </c>
      <c r="J37" s="464">
        <f>VLOOKUP($B37,Данные!$A$2:$W$1215,5,FALSE)</f>
        <v>0.95</v>
      </c>
      <c r="K37" s="464" t="str">
        <f>VLOOKUP($B37,Данные!$A$2:$W$1215,15,FALSE)</f>
        <v xml:space="preserve"> -60°...+50° С</v>
      </c>
      <c r="L37" s="464" t="str">
        <f>VLOOKUP($B37,Данные!$A$2:$W$1215,16,FALSE)</f>
        <v>100 000 ч</v>
      </c>
      <c r="M37" s="466" t="str">
        <f>VLOOKUP($B37,Данные!A:AB,10,FALSE)</f>
        <v>375x320x135</v>
      </c>
      <c r="N37" s="466" t="e">
        <f>VLOOKUP($B37,Данные!A:AB,11,FALSE)</f>
        <v>#N/A</v>
      </c>
      <c r="O37" s="466" t="e">
        <f>VLOOKUP($B37,Данные!A:AB,12,FALSE)</f>
        <v>#N/A</v>
      </c>
      <c r="P37" s="466" t="e">
        <f>VLOOKUP($B37,Данные!A:AB,13,FALSE)</f>
        <v>#N/A</v>
      </c>
      <c r="Q37" s="466">
        <f>VLOOKUP($B37,Данные!$A$2:$W$1215,9,FALSE)</f>
        <v>72</v>
      </c>
      <c r="R37" s="27" t="str">
        <f>VLOOKUP($B37,Данные!$A$2:$W$1215,2,FALSE)</f>
        <v>159</v>
      </c>
      <c r="S37" s="28">
        <f>VLOOKUP($B37,Данные!$A$2:$W$1215,3,FALSE)</f>
        <v>22260</v>
      </c>
      <c r="T37" s="29">
        <f t="shared" si="1"/>
        <v>140</v>
      </c>
      <c r="U37" s="86" t="str">
        <f>VLOOKUP($B37,Данные!$A$2:$W$1215,17,FALSE)</f>
        <v>5000К</v>
      </c>
      <c r="V37" s="34">
        <f>VLOOKUP($B37,Данные!$A$2:$W$1215,7,FALSE)</f>
        <v>67</v>
      </c>
      <c r="W37" s="28" t="str">
        <f>VLOOKUP($B37,Данные!$A$2:$W$1215,18,FALSE)</f>
        <v>3 года</v>
      </c>
      <c r="X37" s="464"/>
      <c r="Y37" s="113">
        <f>VLOOKUP($B37,Данные!$A$2:$X$1215,24,FALSE)</f>
        <v>12745</v>
      </c>
    </row>
    <row r="38" spans="1:25" ht="68.25" customHeight="1">
      <c r="A38" s="586"/>
      <c r="B38" s="128" t="s">
        <v>419</v>
      </c>
      <c r="C38" s="274">
        <f>VLOOKUP(B38,Данные!A:AB,28,FALSE)</f>
        <v>12031</v>
      </c>
      <c r="D38" s="533"/>
      <c r="E38" s="536"/>
      <c r="F38" s="464" t="str">
        <f>VLOOKUP($B38,Данные!$A$2:$W$1215,6,FALSE)</f>
        <v>ШБ (широкая, боковая), 136*78°</v>
      </c>
      <c r="G38" s="464" t="str">
        <f>VLOOKUP($B38,Данные!$A$2:$W$1215,8,FALSE)</f>
        <v>Seoul Semiconductor 3030</v>
      </c>
      <c r="H38" s="464" t="str">
        <f>VLOOKUP($B38,Данные!$A$2:$W$1215,14,FALSE)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38" s="464" t="str">
        <f>VLOOKUP($B38,Данные!$A$2:$W$1215,4,FALSE)</f>
        <v>176-264В AС</v>
      </c>
      <c r="J38" s="464">
        <f>VLOOKUP($B38,Данные!$A$2:$W$1215,5,FALSE)</f>
        <v>0.95</v>
      </c>
      <c r="K38" s="464" t="str">
        <f>VLOOKUP($B38,Данные!$A$2:$W$1215,15,FALSE)</f>
        <v xml:space="preserve"> -60°...+50° С</v>
      </c>
      <c r="L38" s="464" t="str">
        <f>VLOOKUP($B38,Данные!$A$2:$W$1215,16,FALSE)</f>
        <v>100 000 ч</v>
      </c>
      <c r="M38" s="466" t="str">
        <f>VLOOKUP($B38,Данные!A:AB,10,FALSE)</f>
        <v>530x320x135</v>
      </c>
      <c r="N38" s="466" t="e">
        <f>VLOOKUP($B38,Данные!A:AB,11,FALSE)</f>
        <v>#N/A</v>
      </c>
      <c r="O38" s="466" t="e">
        <f>VLOOKUP($B38,Данные!A:AB,12,FALSE)</f>
        <v>#N/A</v>
      </c>
      <c r="P38" s="466" t="e">
        <f>VLOOKUP($B38,Данные!A:AB,13,FALSE)</f>
        <v>#N/A</v>
      </c>
      <c r="Q38" s="466">
        <f>VLOOKUP($B38,Данные!$A$2:$W$1215,9,FALSE)</f>
        <v>504</v>
      </c>
      <c r="R38" s="27" t="str">
        <f>VLOOKUP($B38,Данные!$A$2:$W$1215,2,FALSE)</f>
        <v>192</v>
      </c>
      <c r="S38" s="28">
        <f>VLOOKUP($B38,Данные!$A$2:$W$1215,3,FALSE)</f>
        <v>26880</v>
      </c>
      <c r="T38" s="29">
        <f t="shared" si="1"/>
        <v>140</v>
      </c>
      <c r="U38" s="86" t="str">
        <f>VLOOKUP($B38,Данные!$A$2:$W$1215,17,FALSE)</f>
        <v>5000К</v>
      </c>
      <c r="V38" s="34">
        <f>VLOOKUP($B38,Данные!$A$2:$W$1215,7,FALSE)</f>
        <v>67</v>
      </c>
      <c r="W38" s="28" t="str">
        <f>VLOOKUP($B38,Данные!$A$2:$W$1215,18,FALSE)</f>
        <v>3 года</v>
      </c>
      <c r="X38" s="464"/>
      <c r="Y38" s="113">
        <f>VLOOKUP($B38,Данные!$A$2:$X$1215,24,FALSE)</f>
        <v>15340</v>
      </c>
    </row>
    <row r="39" spans="1:25" ht="68.25" customHeight="1">
      <c r="A39" s="586"/>
      <c r="B39" s="128" t="s">
        <v>697</v>
      </c>
      <c r="C39" s="274">
        <f>VLOOKUP(B39,Данные!A:AB,28,FALSE)</f>
        <v>12053</v>
      </c>
      <c r="D39" s="533"/>
      <c r="E39" s="536"/>
      <c r="F39" s="464" t="str">
        <f>VLOOKUP($B39,Данные!$A$2:$W$1215,6,FALSE)</f>
        <v>ШБ (широкая, боковая), 45*140°</v>
      </c>
      <c r="G39" s="464" t="str">
        <f>VLOOKUP($B39,Данные!$A$2:$W$1215,8,FALSE)</f>
        <v>Samsung LH351</v>
      </c>
      <c r="H39" s="464" t="str">
        <f>VLOOKUP($B39,Данные!$A$2:$W$1215,14,FALSE)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39" s="464" t="str">
        <f>VLOOKUP($B39,Данные!$A$2:$W$1215,4,FALSE)</f>
        <v>176-264В AС</v>
      </c>
      <c r="J39" s="464">
        <f>VLOOKUP($B39,Данные!$A$2:$W$1215,5,FALSE)</f>
        <v>0.95</v>
      </c>
      <c r="K39" s="464" t="str">
        <f>VLOOKUP($B39,Данные!$A$2:$W$1215,15,FALSE)</f>
        <v xml:space="preserve"> -60°...+50° С</v>
      </c>
      <c r="L39" s="464" t="str">
        <f>VLOOKUP($B39,Данные!$A$2:$W$1215,16,FALSE)</f>
        <v>100 000 ч</v>
      </c>
      <c r="M39" s="466" t="str">
        <f>VLOOKUP($B39,Данные!A:AB,10,FALSE)</f>
        <v>550х320х135</v>
      </c>
      <c r="N39" s="466" t="e">
        <f>VLOOKUP($B39,Данные!A:AB,11,FALSE)</f>
        <v>#N/A</v>
      </c>
      <c r="O39" s="466" t="e">
        <f>VLOOKUP($B39,Данные!A:AB,12,FALSE)</f>
        <v>#N/A</v>
      </c>
      <c r="P39" s="466" t="e">
        <f>VLOOKUP($B39,Данные!A:AB,13,FALSE)</f>
        <v>#N/A</v>
      </c>
      <c r="Q39" s="466">
        <f>VLOOKUP($B39,Данные!$A$2:$W$1215,9,FALSE)</f>
        <v>108</v>
      </c>
      <c r="R39" s="27" t="str">
        <f>VLOOKUP($B39,Данные!$A$2:$W$1215,2,FALSE)</f>
        <v>237</v>
      </c>
      <c r="S39" s="28">
        <f>VLOOKUP($B39,Данные!$A$2:$W$1215,3,FALSE)</f>
        <v>33180</v>
      </c>
      <c r="T39" s="29">
        <f t="shared" si="1"/>
        <v>140</v>
      </c>
      <c r="U39" s="86" t="str">
        <f>VLOOKUP($B39,Данные!$A$2:$W$1215,17,FALSE)</f>
        <v>5000К</v>
      </c>
      <c r="V39" s="34">
        <f>VLOOKUP($B39,Данные!$A$2:$W$1215,7,FALSE)</f>
        <v>67</v>
      </c>
      <c r="W39" s="28" t="str">
        <f>VLOOKUP($B39,Данные!$A$2:$W$1215,18,FALSE)</f>
        <v>3 года</v>
      </c>
      <c r="X39" s="464"/>
      <c r="Y39" s="113">
        <f>VLOOKUP($B39,Данные!$A$2:$X$1215,24,FALSE)</f>
        <v>17700</v>
      </c>
    </row>
    <row r="40" spans="1:25" ht="68.25" customHeight="1" thickBot="1">
      <c r="A40" s="587"/>
      <c r="B40" s="129" t="s">
        <v>400</v>
      </c>
      <c r="C40" s="275">
        <f>VLOOKUP(B40,Данные!A:AB,28,FALSE)</f>
        <v>12035</v>
      </c>
      <c r="D40" s="534"/>
      <c r="E40" s="537"/>
      <c r="F40" s="465" t="str">
        <f>VLOOKUP($B40,Данные!$A$2:$W$1215,6,FALSE)</f>
        <v>ШБ (широкая, боковая), 136*78°</v>
      </c>
      <c r="G40" s="465" t="str">
        <f>VLOOKUP($B40,Данные!$A$2:$W$1215,8,FALSE)</f>
        <v>Seoul Semiconductor 3030</v>
      </c>
      <c r="H40" s="465" t="str">
        <f>VLOOKUP($B40,Данные!$A$2:$W$1215,14,FALSE)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40" s="465" t="str">
        <f>VLOOKUP($B40,Данные!$A$2:$W$1215,4,FALSE)</f>
        <v>176-264В AС</v>
      </c>
      <c r="J40" s="465">
        <f>VLOOKUP($B40,Данные!$A$2:$W$1215,5,FALSE)</f>
        <v>0.95</v>
      </c>
      <c r="K40" s="465" t="str">
        <f>VLOOKUP($B40,Данные!$A$2:$W$1215,15,FALSE)</f>
        <v xml:space="preserve"> -60°...+50° С</v>
      </c>
      <c r="L40" s="465" t="str">
        <f>VLOOKUP($B40,Данные!$A$2:$W$1215,16,FALSE)</f>
        <v>100 000 ч</v>
      </c>
      <c r="M40" s="467" t="str">
        <f>VLOOKUP($B40,Данные!A:AB,10,FALSE)</f>
        <v>785x320x135</v>
      </c>
      <c r="N40" s="467" t="e">
        <f>VLOOKUP($B40,Данные!A:AB,11,FALSE)</f>
        <v>#N/A</v>
      </c>
      <c r="O40" s="467" t="e">
        <f>VLOOKUP($B40,Данные!A:AB,12,FALSE)</f>
        <v>#N/A</v>
      </c>
      <c r="P40" s="467" t="e">
        <f>VLOOKUP($B40,Данные!A:AB,13,FALSE)</f>
        <v>#N/A</v>
      </c>
      <c r="Q40" s="467">
        <f>VLOOKUP($B40,Данные!$A$2:$W$1215,9,FALSE)</f>
        <v>756</v>
      </c>
      <c r="R40" s="23" t="str">
        <f>VLOOKUP($B40,Данные!$A$2:$W$1215,2,FALSE)</f>
        <v>267</v>
      </c>
      <c r="S40" s="24">
        <f>VLOOKUP($B40,Данные!$A$2:$W$1215,3,FALSE)</f>
        <v>37380</v>
      </c>
      <c r="T40" s="25">
        <f t="shared" si="1"/>
        <v>140</v>
      </c>
      <c r="U40" s="87" t="str">
        <f>VLOOKUP($B40,Данные!$A$2:$W$1215,17,FALSE)</f>
        <v>5000К</v>
      </c>
      <c r="V40" s="36">
        <f>VLOOKUP($B40,Данные!$A$2:$W$1215,7,FALSE)</f>
        <v>67</v>
      </c>
      <c r="W40" s="24" t="str">
        <f>VLOOKUP($B40,Данные!$A$2:$W$1215,18,FALSE)</f>
        <v>3 года</v>
      </c>
      <c r="X40" s="465"/>
      <c r="Y40" s="114">
        <f>VLOOKUP($B40,Данные!$A$2:$X$1215,24,FALSE)</f>
        <v>23360</v>
      </c>
    </row>
    <row r="41" spans="1:25" ht="67.5" customHeight="1">
      <c r="A41" s="585"/>
      <c r="B41" s="127" t="s">
        <v>694</v>
      </c>
      <c r="C41" s="274">
        <f>VLOOKUP(B41,Данные!A:AB,28,FALSE)</f>
        <v>12050</v>
      </c>
      <c r="D41" s="532" t="s">
        <v>390</v>
      </c>
      <c r="E41" s="535" t="s">
        <v>776</v>
      </c>
      <c r="F41" s="463" t="str">
        <f>VLOOKUP($B41,Данные!$A$2:$W$1215,6,FALSE)</f>
        <v>ШБ (широкая, боковая), 45*140°</v>
      </c>
      <c r="G41" s="463" t="str">
        <f>VLOOKUP($B41,Данные!$A$2:$W$1215,8,FALSE)</f>
        <v>Samsung LH351</v>
      </c>
      <c r="H41" s="463" t="str">
        <f>VLOOKUP($B41,Данные!$A$2:$W$1215,14,FALSE)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41" s="463" t="str">
        <f>VLOOKUP($B41,Данные!$A$2:$W$1215,4,FALSE)</f>
        <v>176-264В AС</v>
      </c>
      <c r="J41" s="463">
        <f>VLOOKUP($B41,Данные!$A$2:$W$1215,5,FALSE)</f>
        <v>0.95</v>
      </c>
      <c r="K41" s="463" t="str">
        <f>VLOOKUP($B41,Данные!$A$2:$W$1215,15,FALSE)</f>
        <v xml:space="preserve"> -60°...+50° С</v>
      </c>
      <c r="L41" s="463" t="str">
        <f>VLOOKUP($B41,Данные!$A$2:$W$1215,16,FALSE)</f>
        <v>100 000 ч</v>
      </c>
      <c r="M41" s="22" t="str">
        <f>VLOOKUP($B41,Данные!A:AB,10,FALSE)</f>
        <v>225х320х120</v>
      </c>
      <c r="N41" s="22" t="e">
        <f>VLOOKUP($B41,Данные!A:AB,11,FALSE)</f>
        <v>#N/A</v>
      </c>
      <c r="O41" s="22" t="e">
        <f>VLOOKUP($B41,Данные!A:AB,12,FALSE)</f>
        <v>#N/A</v>
      </c>
      <c r="P41" s="22" t="e">
        <f>VLOOKUP($B41,Данные!A:AB,13,FALSE)</f>
        <v>#N/A</v>
      </c>
      <c r="Q41" s="22">
        <f>VLOOKUP($B41,Данные!$A$2:$W$1215,9,FALSE)</f>
        <v>36</v>
      </c>
      <c r="R41" s="19" t="str">
        <f>VLOOKUP($B41,Данные!$A$2:$W$1215,2,FALSE)</f>
        <v>81</v>
      </c>
      <c r="S41" s="20">
        <f>VLOOKUP($B41,Данные!$A$2:$W$1215,3,FALSE)</f>
        <v>11340</v>
      </c>
      <c r="T41" s="21">
        <f t="shared" si="1"/>
        <v>140</v>
      </c>
      <c r="U41" s="85" t="str">
        <f>VLOOKUP($B41,Данные!$A$2:$W$1215,17,FALSE)</f>
        <v>5000К</v>
      </c>
      <c r="V41" s="35">
        <f>VLOOKUP($B41,Данные!$A$2:$W$1215,7,FALSE)</f>
        <v>67</v>
      </c>
      <c r="W41" s="20" t="str">
        <f>VLOOKUP($B41,Данные!$A$2:$W$1215,18,FALSE)</f>
        <v>3 года</v>
      </c>
      <c r="X41" s="463"/>
      <c r="Y41" s="113">
        <f>VLOOKUP($B41,Данные!$A$2:$X$1215,24,FALSE)</f>
        <v>7315</v>
      </c>
    </row>
    <row r="42" spans="1:25" ht="67.5" customHeight="1">
      <c r="A42" s="586"/>
      <c r="B42" s="128" t="s">
        <v>401</v>
      </c>
      <c r="C42" s="274">
        <f>VLOOKUP(B42,Данные!A:AB,28,FALSE)</f>
        <v>12028</v>
      </c>
      <c r="D42" s="533"/>
      <c r="E42" s="536"/>
      <c r="F42" s="464" t="str">
        <f>VLOOKUP($B42,Данные!$A$2:$W$1215,6,FALSE)</f>
        <v>ШБ (широкая, боковая), 136*78°</v>
      </c>
      <c r="G42" s="464" t="str">
        <f>VLOOKUP($B42,Данные!$A$2:$W$1215,8,FALSE)</f>
        <v>Seoul Semiconductor 3030</v>
      </c>
      <c r="H42" s="464" t="str">
        <f>VLOOKUP($B42,Данные!$A$2:$W$1215,14,FALSE)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42" s="464" t="str">
        <f>VLOOKUP($B42,Данные!$A$2:$W$1215,4,FALSE)</f>
        <v>176-264В AС</v>
      </c>
      <c r="J42" s="464">
        <f>VLOOKUP($B42,Данные!$A$2:$W$1215,5,FALSE)</f>
        <v>0.95</v>
      </c>
      <c r="K42" s="464" t="str">
        <f>VLOOKUP($B42,Данные!$A$2:$W$1215,15,FALSE)</f>
        <v xml:space="preserve"> -60°...+50° С</v>
      </c>
      <c r="L42" s="464" t="str">
        <f>VLOOKUP($B42,Данные!$A$2:$W$1215,16,FALSE)</f>
        <v>100 000 ч</v>
      </c>
      <c r="M42" s="466" t="str">
        <f>VLOOKUP($B42,Данные!A:AB,10,FALSE)</f>
        <v>275x320x120</v>
      </c>
      <c r="N42" s="466" t="e">
        <f>VLOOKUP($B42,Данные!A:AB,11,FALSE)</f>
        <v>#N/A</v>
      </c>
      <c r="O42" s="466" t="e">
        <f>VLOOKUP($B42,Данные!A:AB,12,FALSE)</f>
        <v>#N/A</v>
      </c>
      <c r="P42" s="466" t="e">
        <f>VLOOKUP($B42,Данные!A:AB,13,FALSE)</f>
        <v>#N/A</v>
      </c>
      <c r="Q42" s="466">
        <f>VLOOKUP($B42,Данные!$A$2:$W$1215,9,FALSE)</f>
        <v>252</v>
      </c>
      <c r="R42" s="27" t="str">
        <f>VLOOKUP($B42,Данные!$A$2:$W$1215,2,FALSE)</f>
        <v>96</v>
      </c>
      <c r="S42" s="28">
        <f>VLOOKUP($B42,Данные!$A$2:$W$1215,3,FALSE)</f>
        <v>13440</v>
      </c>
      <c r="T42" s="29">
        <f t="shared" si="1"/>
        <v>140</v>
      </c>
      <c r="U42" s="86" t="str">
        <f>VLOOKUP($B42,Данные!$A$2:$W$1215,17,FALSE)</f>
        <v>5000К</v>
      </c>
      <c r="V42" s="34">
        <f>VLOOKUP($B42,Данные!$A$2:$W$1215,7,FALSE)</f>
        <v>67</v>
      </c>
      <c r="W42" s="28" t="str">
        <f>VLOOKUP($B42,Данные!$A$2:$W$1215,18,FALSE)</f>
        <v>3 года</v>
      </c>
      <c r="X42" s="464"/>
      <c r="Y42" s="113">
        <f>VLOOKUP($B42,Данные!$A$2:$X$1215,24,FALSE)</f>
        <v>10385</v>
      </c>
    </row>
    <row r="43" spans="1:25" ht="67.5" customHeight="1">
      <c r="A43" s="586"/>
      <c r="B43" s="128" t="s">
        <v>696</v>
      </c>
      <c r="C43" s="274">
        <f>VLOOKUP(B43,Данные!A:AB,28,FALSE)</f>
        <v>12052</v>
      </c>
      <c r="D43" s="533"/>
      <c r="E43" s="536"/>
      <c r="F43" s="464" t="str">
        <f>VLOOKUP($B43,Данные!$A$2:$W$1215,6,FALSE)</f>
        <v>ШБ (широкая, боковая), 45*140°</v>
      </c>
      <c r="G43" s="464" t="str">
        <f>VLOOKUP($B43,Данные!$A$2:$W$1215,8,FALSE)</f>
        <v>Samsung LH351</v>
      </c>
      <c r="H43" s="464" t="str">
        <f>VLOOKUP($B43,Данные!$A$2:$W$1215,14,FALSE)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43" s="464" t="str">
        <f>VLOOKUP($B43,Данные!$A$2:$W$1215,4,FALSE)</f>
        <v>176-264В AС</v>
      </c>
      <c r="J43" s="464">
        <f>VLOOKUP($B43,Данные!$A$2:$W$1215,5,FALSE)</f>
        <v>0.95</v>
      </c>
      <c r="K43" s="464" t="str">
        <f>VLOOKUP($B43,Данные!$A$2:$W$1215,15,FALSE)</f>
        <v xml:space="preserve"> -60°...+50° С</v>
      </c>
      <c r="L43" s="464" t="str">
        <f>VLOOKUP($B43,Данные!$A$2:$W$1215,16,FALSE)</f>
        <v>100 000 ч</v>
      </c>
      <c r="M43" s="466" t="str">
        <f>VLOOKUP($B43,Данные!A:AB,10,FALSE)</f>
        <v>375x320x120</v>
      </c>
      <c r="N43" s="466" t="e">
        <f>VLOOKUP($B43,Данные!A:AB,11,FALSE)</f>
        <v>#N/A</v>
      </c>
      <c r="O43" s="466" t="e">
        <f>VLOOKUP($B43,Данные!A:AB,12,FALSE)</f>
        <v>#N/A</v>
      </c>
      <c r="P43" s="466" t="e">
        <f>VLOOKUP($B43,Данные!A:AB,13,FALSE)</f>
        <v>#N/A</v>
      </c>
      <c r="Q43" s="466">
        <f>VLOOKUP($B43,Данные!$A$2:$W$1215,9,FALSE)</f>
        <v>72</v>
      </c>
      <c r="R43" s="27" t="str">
        <f>VLOOKUP($B43,Данные!$A$2:$W$1215,2,FALSE)</f>
        <v>159</v>
      </c>
      <c r="S43" s="28">
        <f>VLOOKUP($B43,Данные!$A$2:$W$1215,3,FALSE)</f>
        <v>22260</v>
      </c>
      <c r="T43" s="29">
        <f t="shared" si="1"/>
        <v>140</v>
      </c>
      <c r="U43" s="86" t="str">
        <f>VLOOKUP($B43,Данные!$A$2:$W$1215,17,FALSE)</f>
        <v>5000К</v>
      </c>
      <c r="V43" s="34">
        <f>VLOOKUP($B43,Данные!$A$2:$W$1215,7,FALSE)</f>
        <v>67</v>
      </c>
      <c r="W43" s="28" t="str">
        <f>VLOOKUP($B43,Данные!$A$2:$W$1215,18,FALSE)</f>
        <v>3 года</v>
      </c>
      <c r="X43" s="464"/>
      <c r="Y43" s="113">
        <f>VLOOKUP($B43,Данные!$A$2:$X$1215,24,FALSE)</f>
        <v>12745</v>
      </c>
    </row>
    <row r="44" spans="1:25" ht="67.5" customHeight="1">
      <c r="A44" s="586"/>
      <c r="B44" s="128" t="s">
        <v>420</v>
      </c>
      <c r="C44" s="274">
        <f>VLOOKUP(B44,Данные!A:AB,28,FALSE)</f>
        <v>12032</v>
      </c>
      <c r="D44" s="533"/>
      <c r="E44" s="536"/>
      <c r="F44" s="464" t="str">
        <f>VLOOKUP($B44,Данные!$A$2:$W$1215,6,FALSE)</f>
        <v>ШБ (широкая, боковая), 136*78°</v>
      </c>
      <c r="G44" s="464" t="str">
        <f>VLOOKUP($B44,Данные!$A$2:$W$1215,8,FALSE)</f>
        <v>Seoul Semiconductor 3030</v>
      </c>
      <c r="H44" s="464" t="str">
        <f>VLOOKUP($B44,Данные!$A$2:$W$1215,14,FALSE)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44" s="464" t="str">
        <f>VLOOKUP($B44,Данные!$A$2:$W$1215,4,FALSE)</f>
        <v>176-264В AС</v>
      </c>
      <c r="J44" s="464">
        <f>VLOOKUP($B44,Данные!$A$2:$W$1215,5,FALSE)</f>
        <v>0.95</v>
      </c>
      <c r="K44" s="464" t="str">
        <f>VLOOKUP($B44,Данные!$A$2:$W$1215,15,FALSE)</f>
        <v xml:space="preserve"> -60°...+50° С</v>
      </c>
      <c r="L44" s="464" t="str">
        <f>VLOOKUP($B44,Данные!$A$2:$W$1215,16,FALSE)</f>
        <v>100 000 ч</v>
      </c>
      <c r="M44" s="466" t="str">
        <f>VLOOKUP($B44,Данные!A:AB,10,FALSE)</f>
        <v>530x320x120</v>
      </c>
      <c r="N44" s="466" t="e">
        <f>VLOOKUP($B44,Данные!A:AB,11,FALSE)</f>
        <v>#N/A</v>
      </c>
      <c r="O44" s="466" t="e">
        <f>VLOOKUP($B44,Данные!A:AB,12,FALSE)</f>
        <v>#N/A</v>
      </c>
      <c r="P44" s="466" t="e">
        <f>VLOOKUP($B44,Данные!A:AB,13,FALSE)</f>
        <v>#N/A</v>
      </c>
      <c r="Q44" s="466">
        <f>VLOOKUP($B44,Данные!$A$2:$W$1215,9,FALSE)</f>
        <v>504</v>
      </c>
      <c r="R44" s="27" t="str">
        <f>VLOOKUP($B44,Данные!$A$2:$W$1215,2,FALSE)</f>
        <v>192</v>
      </c>
      <c r="S44" s="28">
        <f>VLOOKUP($B44,Данные!$A$2:$W$1215,3,FALSE)</f>
        <v>26880</v>
      </c>
      <c r="T44" s="29">
        <f t="shared" si="1"/>
        <v>140</v>
      </c>
      <c r="U44" s="86" t="str">
        <f>VLOOKUP($B44,Данные!$A$2:$W$1215,17,FALSE)</f>
        <v>5000К</v>
      </c>
      <c r="V44" s="34">
        <f>VLOOKUP($B44,Данные!$A$2:$W$1215,7,FALSE)</f>
        <v>67</v>
      </c>
      <c r="W44" s="28" t="str">
        <f>VLOOKUP($B44,Данные!$A$2:$W$1215,18,FALSE)</f>
        <v>3 года</v>
      </c>
      <c r="X44" s="464"/>
      <c r="Y44" s="113">
        <f>VLOOKUP($B44,Данные!$A$2:$X$1215,24,FALSE)</f>
        <v>15340</v>
      </c>
    </row>
    <row r="45" spans="1:25" ht="67.5" customHeight="1">
      <c r="A45" s="586"/>
      <c r="B45" s="128" t="s">
        <v>698</v>
      </c>
      <c r="C45" s="274">
        <f>VLOOKUP(B45,Данные!A:AB,28,FALSE)</f>
        <v>12054</v>
      </c>
      <c r="D45" s="533"/>
      <c r="E45" s="536"/>
      <c r="F45" s="464" t="str">
        <f>VLOOKUP($B45,Данные!$A$2:$W$1215,6,FALSE)</f>
        <v>ШБ (широкая, боковая), 45*140°</v>
      </c>
      <c r="G45" s="464" t="str">
        <f>VLOOKUP($B45,Данные!$A$2:$W$1215,8,FALSE)</f>
        <v>Samsung LH351</v>
      </c>
      <c r="H45" s="464" t="str">
        <f>VLOOKUP($B45,Данные!$A$2:$W$1215,14,FALSE)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45" s="464" t="str">
        <f>VLOOKUP($B45,Данные!$A$2:$W$1215,4,FALSE)</f>
        <v>176-264В AС</v>
      </c>
      <c r="J45" s="464">
        <f>VLOOKUP($B45,Данные!$A$2:$W$1215,5,FALSE)</f>
        <v>0.95</v>
      </c>
      <c r="K45" s="464" t="str">
        <f>VLOOKUP($B45,Данные!$A$2:$W$1215,15,FALSE)</f>
        <v xml:space="preserve"> -60°...+50° С</v>
      </c>
      <c r="L45" s="464" t="str">
        <f>VLOOKUP($B45,Данные!$A$2:$W$1215,16,FALSE)</f>
        <v>100 000 ч</v>
      </c>
      <c r="M45" s="466" t="str">
        <f>VLOOKUP($B45,Данные!A:AB,10,FALSE)</f>
        <v>550х320х120</v>
      </c>
      <c r="N45" s="466" t="e">
        <f>VLOOKUP($B45,Данные!A:AB,11,FALSE)</f>
        <v>#N/A</v>
      </c>
      <c r="O45" s="466" t="e">
        <f>VLOOKUP($B45,Данные!A:AB,12,FALSE)</f>
        <v>#N/A</v>
      </c>
      <c r="P45" s="466" t="e">
        <f>VLOOKUP($B45,Данные!A:AB,13,FALSE)</f>
        <v>#N/A</v>
      </c>
      <c r="Q45" s="466">
        <f>VLOOKUP($B45,Данные!$A$2:$W$1215,9,FALSE)</f>
        <v>108</v>
      </c>
      <c r="R45" s="27" t="str">
        <f>VLOOKUP($B45,Данные!$A$2:$W$1215,2,FALSE)</f>
        <v>237</v>
      </c>
      <c r="S45" s="28">
        <f>VLOOKUP($B45,Данные!$A$2:$W$1215,3,FALSE)</f>
        <v>33180</v>
      </c>
      <c r="T45" s="29">
        <f t="shared" si="1"/>
        <v>140</v>
      </c>
      <c r="U45" s="86" t="str">
        <f>VLOOKUP($B45,Данные!$A$2:$W$1215,17,FALSE)</f>
        <v>5000К</v>
      </c>
      <c r="V45" s="34">
        <f>VLOOKUP($B45,Данные!$A$2:$W$1215,7,FALSE)</f>
        <v>67</v>
      </c>
      <c r="W45" s="28" t="str">
        <f>VLOOKUP($B45,Данные!$A$2:$W$1215,18,FALSE)</f>
        <v>3 года</v>
      </c>
      <c r="X45" s="464"/>
      <c r="Y45" s="113">
        <f>VLOOKUP($B45,Данные!$A$2:$X$1215,24,FALSE)</f>
        <v>17700</v>
      </c>
    </row>
    <row r="46" spans="1:25" ht="67.5" customHeight="1" thickBot="1">
      <c r="A46" s="587"/>
      <c r="B46" s="129" t="s">
        <v>402</v>
      </c>
      <c r="C46" s="275">
        <f>VLOOKUP(B46,Данные!A:AB,28,FALSE)</f>
        <v>12036</v>
      </c>
      <c r="D46" s="534"/>
      <c r="E46" s="537"/>
      <c r="F46" s="465" t="str">
        <f>VLOOKUP($B46,Данные!$A$2:$W$1215,6,FALSE)</f>
        <v>ШБ (широкая, боковая), 136*78°</v>
      </c>
      <c r="G46" s="465" t="str">
        <f>VLOOKUP($B46,Данные!$A$2:$W$1215,8,FALSE)</f>
        <v>Seoul Semiconductor 3030</v>
      </c>
      <c r="H46" s="465" t="str">
        <f>VLOOKUP($B46,Данные!$A$2:$W$1215,14,FALSE)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46" s="465" t="str">
        <f>VLOOKUP($B46,Данные!$A$2:$W$1215,4,FALSE)</f>
        <v>176-264В AС</v>
      </c>
      <c r="J46" s="465">
        <f>VLOOKUP($B46,Данные!$A$2:$W$1215,5,FALSE)</f>
        <v>0.95</v>
      </c>
      <c r="K46" s="465" t="str">
        <f>VLOOKUP($B46,Данные!$A$2:$W$1215,15,FALSE)</f>
        <v xml:space="preserve"> -60°...+50° С</v>
      </c>
      <c r="L46" s="465" t="str">
        <f>VLOOKUP($B46,Данные!$A$2:$W$1215,16,FALSE)</f>
        <v>100 000 ч</v>
      </c>
      <c r="M46" s="467" t="str">
        <f>VLOOKUP($B46,Данные!A:AB,10,FALSE)</f>
        <v>785x320x120</v>
      </c>
      <c r="N46" s="467" t="str">
        <f>VLOOKUP($B46,Данные!A:AB,11,FALSE)</f>
        <v>800x350x140</v>
      </c>
      <c r="O46" s="467">
        <f>VLOOKUP($B46,Данные!A:AB,12,FALSE)</f>
        <v>6800</v>
      </c>
      <c r="P46" s="467">
        <f>VLOOKUP($B46,Данные!A:AB,13,FALSE)</f>
        <v>7400</v>
      </c>
      <c r="Q46" s="467">
        <f>VLOOKUP($B46,Данные!$A$2:$W$1215,9,FALSE)</f>
        <v>756</v>
      </c>
      <c r="R46" s="23" t="str">
        <f>VLOOKUP($B46,Данные!$A$2:$W$1215,2,FALSE)</f>
        <v>267</v>
      </c>
      <c r="S46" s="24">
        <f>VLOOKUP($B46,Данные!$A$2:$W$1215,3,FALSE)</f>
        <v>37380</v>
      </c>
      <c r="T46" s="25">
        <f t="shared" si="1"/>
        <v>140</v>
      </c>
      <c r="U46" s="87" t="str">
        <f>VLOOKUP($B46,Данные!$A$2:$W$1215,17,FALSE)</f>
        <v>5000К</v>
      </c>
      <c r="V46" s="36">
        <f>VLOOKUP($B46,Данные!$A$2:$W$1215,7,FALSE)</f>
        <v>67</v>
      </c>
      <c r="W46" s="24" t="str">
        <f>VLOOKUP($B46,Данные!$A$2:$W$1215,18,FALSE)</f>
        <v>3 года</v>
      </c>
      <c r="X46" s="465"/>
      <c r="Y46" s="114">
        <f>VLOOKUP($B46,Данные!$A$2:$X$1215,24,FALSE)</f>
        <v>23360</v>
      </c>
    </row>
    <row r="47" spans="1:25" ht="27.75">
      <c r="A47" s="607"/>
      <c r="B47" s="608"/>
      <c r="C47" s="608"/>
      <c r="D47" s="608"/>
      <c r="E47" s="608"/>
      <c r="F47" s="608"/>
      <c r="G47" s="608"/>
      <c r="H47" s="608"/>
      <c r="I47" s="608"/>
      <c r="J47" s="608"/>
      <c r="K47" s="608"/>
      <c r="L47" s="608"/>
      <c r="M47" s="608"/>
      <c r="N47" s="608"/>
      <c r="O47" s="608"/>
      <c r="P47" s="608"/>
      <c r="Q47" s="608"/>
      <c r="R47" s="608"/>
      <c r="S47" s="608"/>
      <c r="T47" s="608"/>
      <c r="U47" s="608"/>
      <c r="V47" s="608"/>
      <c r="W47" s="608"/>
      <c r="X47" s="608"/>
      <c r="Y47" s="608"/>
    </row>
  </sheetData>
  <mergeCells count="35">
    <mergeCell ref="E5:E7"/>
    <mergeCell ref="A8:A10"/>
    <mergeCell ref="D8:D10"/>
    <mergeCell ref="E8:E10"/>
    <mergeCell ref="A41:A46"/>
    <mergeCell ref="D41:D46"/>
    <mergeCell ref="E41:E46"/>
    <mergeCell ref="A5:A7"/>
    <mergeCell ref="D5:D7"/>
    <mergeCell ref="A11:A16"/>
    <mergeCell ref="D11:D16"/>
    <mergeCell ref="E11:E16"/>
    <mergeCell ref="C1:X1"/>
    <mergeCell ref="A1:B1"/>
    <mergeCell ref="A2:Y2"/>
    <mergeCell ref="A3:A4"/>
    <mergeCell ref="B3:B4"/>
    <mergeCell ref="C3:C4"/>
    <mergeCell ref="D3:D4"/>
    <mergeCell ref="E3:V3"/>
    <mergeCell ref="W3:W4"/>
    <mergeCell ref="X3:X4"/>
    <mergeCell ref="A47:Y47"/>
    <mergeCell ref="A29:A34"/>
    <mergeCell ref="D29:D34"/>
    <mergeCell ref="E29:E34"/>
    <mergeCell ref="A17:A22"/>
    <mergeCell ref="D17:D22"/>
    <mergeCell ref="E17:E22"/>
    <mergeCell ref="A23:A28"/>
    <mergeCell ref="D23:D28"/>
    <mergeCell ref="E23:E28"/>
    <mergeCell ref="A35:A40"/>
    <mergeCell ref="D35:D40"/>
    <mergeCell ref="E35:E40"/>
  </mergeCells>
  <pageMargins left="0.25" right="0.25" top="0.75" bottom="0.75" header="0.3" footer="0.3"/>
  <pageSetup paperSize="9" scale="47" fitToHeight="0" orientation="landscape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Y13"/>
  <sheetViews>
    <sheetView topLeftCell="K1" zoomScale="70" zoomScaleNormal="70" workbookViewId="0">
      <selection activeCell="Y1" sqref="Y1:Z1048576"/>
    </sheetView>
  </sheetViews>
  <sheetFormatPr defaultRowHeight="12.75" outlineLevelCol="1"/>
  <cols>
    <col min="1" max="1" width="65.7109375" customWidth="1"/>
    <col min="2" max="2" width="32.7109375" customWidth="1"/>
    <col min="3" max="3" width="20.7109375" customWidth="1"/>
    <col min="4" max="4" width="25.7109375" customWidth="1"/>
    <col min="5" max="5" width="40.7109375" customWidth="1" outlineLevel="1"/>
    <col min="6" max="7" width="13.7109375" customWidth="1" outlineLevel="1"/>
    <col min="8" max="8" width="35.7109375" customWidth="1" outlineLevel="1"/>
    <col min="9" max="16" width="14.7109375" customWidth="1" outlineLevel="1"/>
    <col min="17" max="23" width="14.7109375" customWidth="1"/>
    <col min="24" max="24" width="22.7109375" customWidth="1"/>
    <col min="25" max="25" width="13.85546875" customWidth="1"/>
  </cols>
  <sheetData>
    <row r="1" spans="1:25" s="5" customFormat="1" ht="28.5" customHeight="1">
      <c r="A1" s="582" t="s">
        <v>606</v>
      </c>
      <c r="B1" s="583"/>
      <c r="C1" s="560"/>
      <c r="D1" s="560"/>
      <c r="E1" s="560"/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  <c r="R1" s="560"/>
      <c r="S1" s="560"/>
      <c r="T1" s="560"/>
      <c r="U1" s="560"/>
      <c r="V1" s="560"/>
      <c r="W1" s="560"/>
      <c r="X1" s="560"/>
      <c r="Y1" s="424"/>
    </row>
    <row r="2" spans="1:25" s="5" customFormat="1" ht="30" customHeight="1">
      <c r="A2" s="584" t="s">
        <v>23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</row>
    <row r="3" spans="1:25" s="101" customFormat="1" ht="24.95" customHeight="1">
      <c r="A3" s="547" t="s">
        <v>0</v>
      </c>
      <c r="B3" s="547" t="s">
        <v>1</v>
      </c>
      <c r="C3" s="547" t="s">
        <v>239</v>
      </c>
      <c r="D3" s="547" t="s">
        <v>4</v>
      </c>
      <c r="E3" s="526" t="s">
        <v>9</v>
      </c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  <c r="Q3" s="527"/>
      <c r="R3" s="527"/>
      <c r="S3" s="527"/>
      <c r="T3" s="527"/>
      <c r="U3" s="527"/>
      <c r="V3" s="528"/>
      <c r="W3" s="549" t="s">
        <v>3</v>
      </c>
      <c r="X3" s="549" t="s">
        <v>163</v>
      </c>
      <c r="Y3" s="523"/>
    </row>
    <row r="4" spans="1:25" s="101" customFormat="1" ht="76.5" customHeight="1" thickBot="1">
      <c r="A4" s="548"/>
      <c r="B4" s="548"/>
      <c r="C4" s="548"/>
      <c r="D4" s="548"/>
      <c r="E4" s="505" t="s">
        <v>18</v>
      </c>
      <c r="F4" s="505" t="s">
        <v>13</v>
      </c>
      <c r="G4" s="505" t="s">
        <v>5</v>
      </c>
      <c r="H4" s="505" t="s">
        <v>6</v>
      </c>
      <c r="I4" s="505" t="s">
        <v>12</v>
      </c>
      <c r="J4" s="505" t="s">
        <v>11</v>
      </c>
      <c r="K4" s="505" t="s">
        <v>10</v>
      </c>
      <c r="L4" s="505" t="s">
        <v>8</v>
      </c>
      <c r="M4" s="505" t="s">
        <v>469</v>
      </c>
      <c r="N4" s="505" t="s">
        <v>470</v>
      </c>
      <c r="O4" s="505" t="s">
        <v>471</v>
      </c>
      <c r="P4" s="505" t="s">
        <v>472</v>
      </c>
      <c r="Q4" s="505" t="s">
        <v>545</v>
      </c>
      <c r="R4" s="505" t="s">
        <v>26</v>
      </c>
      <c r="S4" s="505" t="s">
        <v>28</v>
      </c>
      <c r="T4" s="505" t="s">
        <v>27</v>
      </c>
      <c r="U4" s="505" t="s">
        <v>21</v>
      </c>
      <c r="V4" s="505" t="s">
        <v>2</v>
      </c>
      <c r="W4" s="550"/>
      <c r="X4" s="550"/>
      <c r="Y4" s="437" t="s">
        <v>30</v>
      </c>
    </row>
    <row r="5" spans="1:25" s="5" customFormat="1" ht="90" customHeight="1">
      <c r="A5" s="529"/>
      <c r="B5" s="11" t="s">
        <v>867</v>
      </c>
      <c r="C5" s="169">
        <f>VLOOKUP(B5,Данные!A:AB,28,FALSE)</f>
        <v>2201</v>
      </c>
      <c r="D5" s="532" t="s">
        <v>877</v>
      </c>
      <c r="E5" s="535" t="str">
        <f>CONCATENATE(CONCATENATE($F$4,": ",$F5,CHAR(10),$G$4,": ",$G5,CHAR(10),$H$4,": ",$H5,CHAR(10),$I$4,": ",$I5,CHAR(10),$J$4,": ",$J5,CHAR(10),$K$4,": ",$K5,CHAR(10),$L$4,": ",$L5,CHAR(10)),"*Цветовая темп.: 5000К")</f>
        <v>КСС: Г (глубокая), 60°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120-277В AС
Сos φ: 0,95
Рабочая t°:  -60°...+50° С
Срок службы: 100 000 ч
*Цветовая темп.: 5000К</v>
      </c>
      <c r="F5" s="500" t="str">
        <f>VLOOKUP($B5,Данные!$A$2:$W$1215,6,FALSE)</f>
        <v>Г (глубокая), 60°</v>
      </c>
      <c r="G5" s="500" t="str">
        <f>VLOOKUP($B5,Данные!$A$2:$W$1215,8,FALSE)</f>
        <v>Samsung LH351</v>
      </c>
      <c r="H5" s="500" t="str">
        <f>VLOOKUP($B5,Данные!$A$2:$W$1215,14,FALSE)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5" s="500" t="str">
        <f>VLOOKUP($B5,Данные!$A$2:$W$1215,4,FALSE)</f>
        <v>120-277В AС</v>
      </c>
      <c r="J5" s="500">
        <f>VLOOKUP($B5,Данные!$A$2:$W$1215,5,FALSE)</f>
        <v>0.95</v>
      </c>
      <c r="K5" s="500" t="str">
        <f>VLOOKUP($B5,Данные!$A$2:$W$1215,15,FALSE)</f>
        <v xml:space="preserve"> -60°...+50° С</v>
      </c>
      <c r="L5" s="22" t="str">
        <f>VLOOKUP($B5,Данные!$A$2:$W$1215,16,FALSE)</f>
        <v>100 000 ч</v>
      </c>
      <c r="M5" s="22" t="str">
        <f>VLOOKUP($B5,Данные!A:AB,10,FALSE)</f>
        <v>550х130х230</v>
      </c>
      <c r="N5" s="22" t="str">
        <f>VLOOKUP($B5,Данные!A:AB,11,FALSE)</f>
        <v>560x140x240</v>
      </c>
      <c r="O5" s="22">
        <f>VLOOKUP($B5,Данные!A:AB,12,FALSE)</f>
        <v>5000</v>
      </c>
      <c r="P5" s="22">
        <f>VLOOKUP($B5,Данные!A:AB,13,FALSE)</f>
        <v>5300</v>
      </c>
      <c r="Q5" s="22">
        <f>VLOOKUP($B5,Данные!$A$2:$W$1215,9,FALSE)</f>
        <v>96</v>
      </c>
      <c r="R5" s="19">
        <f>VLOOKUP($B5,Данные!$A$2:$W$1215,2,FALSE)</f>
        <v>100</v>
      </c>
      <c r="S5" s="20">
        <f>VLOOKUP($B5,Данные!$A$2:$W$1215,3,FALSE)</f>
        <v>17500</v>
      </c>
      <c r="T5" s="107">
        <f>S5/R5</f>
        <v>175</v>
      </c>
      <c r="U5" s="35" t="str">
        <f>VLOOKUP($B5,Данные!$A$2:$W$1215,17,FALSE)</f>
        <v>5000К</v>
      </c>
      <c r="V5" s="35">
        <f>VLOOKUP($B5,Данные!$A$2:$W$1215,7,FALSE)</f>
        <v>67</v>
      </c>
      <c r="W5" s="470" t="str">
        <f>VLOOKUP($B5,Данные!$A$2:$W$1215,18,FALSE)</f>
        <v>5 лет</v>
      </c>
      <c r="X5" s="506" t="s">
        <v>897</v>
      </c>
      <c r="Y5" s="111">
        <f>VLOOKUP($B5,Данные!$A$2:$X$1215,24,FALSE)</f>
        <v>11485</v>
      </c>
    </row>
    <row r="6" spans="1:25" s="5" customFormat="1" ht="90" customHeight="1">
      <c r="A6" s="530"/>
      <c r="B6" s="12" t="s">
        <v>868</v>
      </c>
      <c r="C6" s="171">
        <f>VLOOKUP(B6,Данные!A:AB,28,FALSE)</f>
        <v>2202</v>
      </c>
      <c r="D6" s="533"/>
      <c r="E6" s="536"/>
      <c r="F6" s="504" t="str">
        <f>VLOOKUP($B6,Данные!$A$2:$W$1215,6,FALSE)</f>
        <v>Г (глубокая), 60°</v>
      </c>
      <c r="G6" s="504" t="str">
        <f>VLOOKUP($B6,Данные!$A$2:$W$1215,8,FALSE)</f>
        <v>Samsung LH351</v>
      </c>
      <c r="H6" s="504" t="str">
        <f>VLOOKUP($B6,Данные!$A$2:$W$1215,14,FALSE)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6" s="504" t="str">
        <f>VLOOKUP($B6,Данные!$A$2:$W$1215,4,FALSE)</f>
        <v>120-277В AС</v>
      </c>
      <c r="J6" s="504">
        <f>VLOOKUP($B6,Данные!$A$2:$W$1215,5,FALSE)</f>
        <v>0.95</v>
      </c>
      <c r="K6" s="504" t="str">
        <f>VLOOKUP($B6,Данные!$A$2:$W$1215,15,FALSE)</f>
        <v xml:space="preserve"> -60°...+50° С</v>
      </c>
      <c r="L6" s="502" t="str">
        <f>VLOOKUP($B6,Данные!$A$2:$W$1215,16,FALSE)</f>
        <v>100 000 ч</v>
      </c>
      <c r="M6" s="502" t="str">
        <f>VLOOKUP($B6,Данные!A:AB,10,FALSE)</f>
        <v>550х130х230</v>
      </c>
      <c r="N6" s="502" t="str">
        <f>VLOOKUP($B6,Данные!A:AB,11,FALSE)</f>
        <v>560x140x240</v>
      </c>
      <c r="O6" s="502">
        <f>VLOOKUP($B6,Данные!A:AB,12,FALSE)</f>
        <v>5000</v>
      </c>
      <c r="P6" s="502">
        <f>VLOOKUP($B6,Данные!A:AB,13,FALSE)</f>
        <v>5300</v>
      </c>
      <c r="Q6" s="502">
        <f>VLOOKUP($B6,Данные!$A$2:$W$1215,9,FALSE)</f>
        <v>96</v>
      </c>
      <c r="R6" s="27">
        <f>VLOOKUP($B6,Данные!$A$2:$W$1215,2,FALSE)</f>
        <v>150</v>
      </c>
      <c r="S6" s="28">
        <f>VLOOKUP($B6,Данные!$A$2:$W$1215,3,FALSE)</f>
        <v>25500</v>
      </c>
      <c r="T6" s="198">
        <f t="shared" ref="T6:T13" si="0">S6/R6</f>
        <v>170</v>
      </c>
      <c r="U6" s="34" t="str">
        <f>VLOOKUP($B6,Данные!$A$2:$W$1215,17,FALSE)</f>
        <v>5000К</v>
      </c>
      <c r="V6" s="34">
        <f>VLOOKUP($B6,Данные!$A$2:$W$1215,7,FALSE)</f>
        <v>67</v>
      </c>
      <c r="W6" s="471" t="str">
        <f>VLOOKUP($B6,Данные!$A$2:$W$1215,18,FALSE)</f>
        <v>5 лет</v>
      </c>
      <c r="X6" s="522" t="s">
        <v>897</v>
      </c>
      <c r="Y6" s="459">
        <f>VLOOKUP($B6,Данные!$A$2:$X$1215,24,FALSE)</f>
        <v>11800</v>
      </c>
    </row>
    <row r="7" spans="1:25" s="5" customFormat="1" ht="90" customHeight="1" thickBot="1">
      <c r="A7" s="531"/>
      <c r="B7" s="13" t="s">
        <v>869</v>
      </c>
      <c r="C7" s="170">
        <f>VLOOKUP(B7,Данные!A:AB,28,FALSE)</f>
        <v>2203</v>
      </c>
      <c r="D7" s="534"/>
      <c r="E7" s="537"/>
      <c r="F7" s="501" t="str">
        <f>VLOOKUP($B7,Данные!$A$2:$W$1215,6,FALSE)</f>
        <v>Г (глубокая), 60°</v>
      </c>
      <c r="G7" s="501" t="str">
        <f>VLOOKUP($B7,Данные!$A$2:$W$1215,8,FALSE)</f>
        <v>Samsung LM281</v>
      </c>
      <c r="H7" s="501" t="str">
        <f>VLOOKUP($B7,Данные!$A$2:$W$1215,14,FALSE)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7" s="501" t="str">
        <f>VLOOKUP($B7,Данные!$A$2:$W$1215,4,FALSE)</f>
        <v>120-277В AС</v>
      </c>
      <c r="J7" s="501">
        <f>VLOOKUP($B7,Данные!$A$2:$W$1215,5,FALSE)</f>
        <v>0.95</v>
      </c>
      <c r="K7" s="501" t="str">
        <f>VLOOKUP($B7,Данные!$A$2:$W$1215,15,FALSE)</f>
        <v xml:space="preserve"> -60°...+50° С</v>
      </c>
      <c r="L7" s="503" t="str">
        <f>VLOOKUP($B7,Данные!$A$2:$W$1215,16,FALSE)</f>
        <v>100 000 ч</v>
      </c>
      <c r="M7" s="503" t="str">
        <f>VLOOKUP($B7,Данные!A:AB,10,FALSE)</f>
        <v>550х130х230</v>
      </c>
      <c r="N7" s="503" t="str">
        <f>VLOOKUP($B7,Данные!A:AB,11,FALSE)</f>
        <v>560x140x240</v>
      </c>
      <c r="O7" s="503">
        <f>VLOOKUP($B7,Данные!A:AB,12,FALSE)</f>
        <v>5000</v>
      </c>
      <c r="P7" s="503">
        <f>VLOOKUP($B7,Данные!A:AB,13,FALSE)</f>
        <v>5300</v>
      </c>
      <c r="Q7" s="503">
        <f>VLOOKUP($B7,Данные!$A$2:$W$1215,9,FALSE)</f>
        <v>96</v>
      </c>
      <c r="R7" s="23">
        <f>VLOOKUP($B7,Данные!$A$2:$W$1215,2,FALSE)</f>
        <v>200</v>
      </c>
      <c r="S7" s="24">
        <f>VLOOKUP($B7,Данные!$A$2:$W$1215,3,FALSE)</f>
        <v>33000</v>
      </c>
      <c r="T7" s="108">
        <f t="shared" si="0"/>
        <v>165</v>
      </c>
      <c r="U7" s="36" t="str">
        <f>VLOOKUP($B7,Данные!$A$2:$W$1215,17,FALSE)</f>
        <v>5000К</v>
      </c>
      <c r="V7" s="36">
        <f>VLOOKUP($B7,Данные!$A$2:$W$1215,7,FALSE)</f>
        <v>67</v>
      </c>
      <c r="W7" s="105" t="str">
        <f>VLOOKUP($B7,Данные!$A$2:$W$1215,18,FALSE)</f>
        <v>5 лет</v>
      </c>
      <c r="X7" s="435" t="s">
        <v>897</v>
      </c>
      <c r="Y7" s="519">
        <f>VLOOKUP($B7,Данные!$A$2:$X$1215,24,FALSE)</f>
        <v>12585</v>
      </c>
    </row>
    <row r="8" spans="1:25" s="5" customFormat="1" ht="90" customHeight="1">
      <c r="A8" s="529"/>
      <c r="B8" s="11" t="s">
        <v>870</v>
      </c>
      <c r="C8" s="169">
        <f>VLOOKUP(B8,Данные!A:AB,28,FALSE)</f>
        <v>2204</v>
      </c>
      <c r="D8" s="532" t="s">
        <v>877</v>
      </c>
      <c r="E8" s="535" t="str">
        <f>CONCATENATE(CONCATENATE($F$4,": ",$F8,CHAR(10),$G$4,": ",$G8,CHAR(10),$H$4,": ",$H8,CHAR(10),$I$4,": ",$I8,CHAR(10),$J$4,": ",$J8,CHAR(10),$K$4,": ",$K8,CHAR(10),$L$4,": ",$L8,CHAR(10)),"*Цветовая темп.: 5000К")</f>
        <v>КСС: Г (глубокая), 60°
Светодиоды: Samsung LM281
Материал: Экструдированный алюминиевый профиль (анодированный), вторичная оптика из акрила (ПММА) с  силиконовой прокладкой
Рабочее напряжение: 120-277В AС
Сos φ: 0,95
Рабочая t°:  -60°...+50° С
Срок службы: 100 000 ч
*Цветовая темп.: 5000К</v>
      </c>
      <c r="F8" s="500" t="str">
        <f>VLOOKUP($B8,Данные!$A$2:$W$1215,6,FALSE)</f>
        <v>Г (глубокая), 60°</v>
      </c>
      <c r="G8" s="500" t="str">
        <f>VLOOKUP($B8,Данные!$A$2:$W$1215,8,FALSE)</f>
        <v>Samsung LM281</v>
      </c>
      <c r="H8" s="500" t="str">
        <f>VLOOKUP($B8,Данные!$A$2:$W$1215,14,FALSE)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8" s="500" t="str">
        <f>VLOOKUP($B8,Данные!$A$2:$W$1215,4,FALSE)</f>
        <v>120-277В AС</v>
      </c>
      <c r="J8" s="500">
        <f>VLOOKUP($B8,Данные!$A$2:$W$1215,5,FALSE)</f>
        <v>0.95</v>
      </c>
      <c r="K8" s="500" t="str">
        <f>VLOOKUP($B8,Данные!$A$2:$W$1215,15,FALSE)</f>
        <v xml:space="preserve"> -60°...+50° С</v>
      </c>
      <c r="L8" s="22" t="str">
        <f>VLOOKUP($B8,Данные!$A$2:$W$1215,16,FALSE)</f>
        <v>100 000 ч</v>
      </c>
      <c r="M8" s="22" t="str">
        <f>VLOOKUP($B8,Данные!A:AB,10,FALSE)</f>
        <v>550х270х230</v>
      </c>
      <c r="N8" s="22" t="str">
        <f>VLOOKUP($B8,Данные!A:AB,11,FALSE)</f>
        <v>560x280x240</v>
      </c>
      <c r="O8" s="22">
        <f>VLOOKUP($B8,Данные!A:AB,12,FALSE)</f>
        <v>8650</v>
      </c>
      <c r="P8" s="22">
        <f>VLOOKUP($B8,Данные!A:AB,13,FALSE)</f>
        <v>9000</v>
      </c>
      <c r="Q8" s="22">
        <f>VLOOKUP($B8,Данные!$A$2:$W$1215,9,FALSE)</f>
        <v>192</v>
      </c>
      <c r="R8" s="19">
        <f>VLOOKUP($B8,Данные!$A$2:$W$1215,2,FALSE)</f>
        <v>200</v>
      </c>
      <c r="S8" s="20">
        <f>VLOOKUP($B8,Данные!$A$2:$W$1215,3,FALSE)</f>
        <v>35000</v>
      </c>
      <c r="T8" s="107">
        <f>S8/R8</f>
        <v>175</v>
      </c>
      <c r="U8" s="35" t="str">
        <f>VLOOKUP($B8,Данные!$A$2:$W$1215,17,FALSE)</f>
        <v>5000К</v>
      </c>
      <c r="V8" s="35">
        <f>VLOOKUP($B8,Данные!$A$2:$W$1215,7,FALSE)</f>
        <v>67</v>
      </c>
      <c r="W8" s="104" t="str">
        <f>VLOOKUP($B8,Данные!$A$2:$W$1215,18,FALSE)</f>
        <v>5 лет</v>
      </c>
      <c r="X8" s="522" t="s">
        <v>897</v>
      </c>
      <c r="Y8" s="111">
        <f>VLOOKUP($B8,Данные!$A$2:$X$1215,24,FALSE)</f>
        <v>22970</v>
      </c>
    </row>
    <row r="9" spans="1:25" s="5" customFormat="1" ht="90" customHeight="1">
      <c r="A9" s="530"/>
      <c r="B9" s="12" t="s">
        <v>871</v>
      </c>
      <c r="C9" s="171">
        <f>VLOOKUP(B9,Данные!A:AB,28,FALSE)</f>
        <v>2205</v>
      </c>
      <c r="D9" s="533"/>
      <c r="E9" s="536"/>
      <c r="F9" s="504" t="str">
        <f>VLOOKUP($B9,Данные!$A$2:$W$1215,6,FALSE)</f>
        <v>Г (глубокая), 60°</v>
      </c>
      <c r="G9" s="504" t="str">
        <f>VLOOKUP($B9,Данные!$A$2:$W$1215,8,FALSE)</f>
        <v>Samsung LH351</v>
      </c>
      <c r="H9" s="504" t="str">
        <f>VLOOKUP($B9,Данные!$A$2:$W$1215,14,FALSE)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9" s="504" t="str">
        <f>VLOOKUP($B9,Данные!$A$2:$W$1215,4,FALSE)</f>
        <v>120-277В AС</v>
      </c>
      <c r="J9" s="504">
        <f>VLOOKUP($B9,Данные!$A$2:$W$1215,5,FALSE)</f>
        <v>0.95</v>
      </c>
      <c r="K9" s="504" t="str">
        <f>VLOOKUP($B9,Данные!$A$2:$W$1215,15,FALSE)</f>
        <v xml:space="preserve"> -60°...+50° С</v>
      </c>
      <c r="L9" s="502" t="str">
        <f>VLOOKUP($B9,Данные!$A$2:$W$1215,16,FALSE)</f>
        <v>100 000 ч</v>
      </c>
      <c r="M9" s="502" t="str">
        <f>VLOOKUP($B9,Данные!A:AB,10,FALSE)</f>
        <v>550х270х230</v>
      </c>
      <c r="N9" s="502" t="str">
        <f>VLOOKUP($B9,Данные!A:AB,11,FALSE)</f>
        <v>560x280x240</v>
      </c>
      <c r="O9" s="502">
        <f>VLOOKUP($B9,Данные!A:AB,12,FALSE)</f>
        <v>8650</v>
      </c>
      <c r="P9" s="502">
        <f>VLOOKUP($B9,Данные!A:AB,13,FALSE)</f>
        <v>9000</v>
      </c>
      <c r="Q9" s="502">
        <f>VLOOKUP($B9,Данные!$A$2:$W$1215,9,FALSE)</f>
        <v>192</v>
      </c>
      <c r="R9" s="27">
        <f>VLOOKUP($B9,Данные!$A$2:$W$1215,2,FALSE)</f>
        <v>300</v>
      </c>
      <c r="S9" s="28">
        <f>VLOOKUP($B9,Данные!$A$2:$W$1215,3,FALSE)</f>
        <v>51000</v>
      </c>
      <c r="T9" s="198">
        <f>S9/R9</f>
        <v>170</v>
      </c>
      <c r="U9" s="34" t="str">
        <f>VLOOKUP($B9,Данные!$A$2:$W$1215,17,FALSE)</f>
        <v>5000К</v>
      </c>
      <c r="V9" s="34">
        <f>VLOOKUP($B9,Данные!$A$2:$W$1215,7,FALSE)</f>
        <v>67</v>
      </c>
      <c r="W9" s="104" t="str">
        <f>VLOOKUP($B9,Данные!$A$2:$W$1215,18,FALSE)</f>
        <v>5 лет</v>
      </c>
      <c r="X9" s="522" t="s">
        <v>897</v>
      </c>
      <c r="Y9" s="459">
        <f>VLOOKUP($B9,Данные!$A$2:$X$1215,24,FALSE)</f>
        <v>23595</v>
      </c>
    </row>
    <row r="10" spans="1:25" s="5" customFormat="1" ht="90" customHeight="1" thickBot="1">
      <c r="A10" s="531"/>
      <c r="B10" s="13" t="s">
        <v>876</v>
      </c>
      <c r="C10" s="170">
        <f>VLOOKUP(B10,Данные!A:AB,28,FALSE)</f>
        <v>2206</v>
      </c>
      <c r="D10" s="534"/>
      <c r="E10" s="537"/>
      <c r="F10" s="501" t="str">
        <f>VLOOKUP($B10,Данные!$A$2:$W$1215,6,FALSE)</f>
        <v>Г (глубокая), 60°</v>
      </c>
      <c r="G10" s="501" t="str">
        <f>VLOOKUP($B10,Данные!$A$2:$W$1215,8,FALSE)</f>
        <v>Samsung LH351</v>
      </c>
      <c r="H10" s="501" t="str">
        <f>VLOOKUP($B10,Данные!$A$2:$W$1215,14,FALSE)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0" s="501" t="str">
        <f>VLOOKUP($B10,Данные!$A$2:$W$1215,4,FALSE)</f>
        <v>120-277В AС</v>
      </c>
      <c r="J10" s="501">
        <f>VLOOKUP($B10,Данные!$A$2:$W$1215,5,FALSE)</f>
        <v>0.95</v>
      </c>
      <c r="K10" s="501" t="str">
        <f>VLOOKUP($B10,Данные!$A$2:$W$1215,15,FALSE)</f>
        <v xml:space="preserve"> -60°...+50° С</v>
      </c>
      <c r="L10" s="503" t="str">
        <f>VLOOKUP($B10,Данные!$A$2:$W$1215,16,FALSE)</f>
        <v>100 000 ч</v>
      </c>
      <c r="M10" s="503" t="str">
        <f>VLOOKUP($B10,Данные!A:AB,10,FALSE)</f>
        <v>550х270х230</v>
      </c>
      <c r="N10" s="503" t="str">
        <f>VLOOKUP($B10,Данные!A:AB,11,FALSE)</f>
        <v>560x280x240</v>
      </c>
      <c r="O10" s="503">
        <f>VLOOKUP($B10,Данные!A:AB,12,FALSE)</f>
        <v>8650</v>
      </c>
      <c r="P10" s="503">
        <f>VLOOKUP($B10,Данные!A:AB,13,FALSE)</f>
        <v>9000</v>
      </c>
      <c r="Q10" s="503">
        <f>VLOOKUP($B10,Данные!$A$2:$W$1215,9,FALSE)</f>
        <v>192</v>
      </c>
      <c r="R10" s="23">
        <f>VLOOKUP($B10,Данные!$A$2:$W$1215,2,FALSE)</f>
        <v>400</v>
      </c>
      <c r="S10" s="24">
        <f>VLOOKUP($B10,Данные!$A$2:$W$1215,3,FALSE)</f>
        <v>66000</v>
      </c>
      <c r="T10" s="108">
        <f>S10/R10</f>
        <v>165</v>
      </c>
      <c r="U10" s="36" t="str">
        <f>VLOOKUP($B10,Данные!$A$2:$W$1215,17,FALSE)</f>
        <v>5000К</v>
      </c>
      <c r="V10" s="36">
        <f>VLOOKUP($B10,Данные!$A$2:$W$1215,7,FALSE)</f>
        <v>67</v>
      </c>
      <c r="W10" s="105" t="str">
        <f>VLOOKUP($B10,Данные!$A$2:$W$1215,18,FALSE)</f>
        <v>5 лет</v>
      </c>
      <c r="X10" s="435" t="s">
        <v>897</v>
      </c>
      <c r="Y10" s="519">
        <f>VLOOKUP($B10,Данные!$A$2:$X$1215,24,FALSE)</f>
        <v>25170</v>
      </c>
    </row>
    <row r="11" spans="1:25" s="5" customFormat="1" ht="90" customHeight="1">
      <c r="A11" s="529"/>
      <c r="B11" s="11" t="s">
        <v>872</v>
      </c>
      <c r="C11" s="169">
        <f>VLOOKUP(B11,Данные!A:AB,28,FALSE)</f>
        <v>2207</v>
      </c>
      <c r="D11" s="532" t="s">
        <v>877</v>
      </c>
      <c r="E11" s="535" t="str">
        <f>CONCATENATE(CONCATENATE($F$4,": ",$F11,CHAR(10),$G$4,": ",$G11,CHAR(10),$H$4,": ",$H11,CHAR(10),$I$4,": ",$I11,CHAR(10),$J$4,": ",$J11,CHAR(10),$K$4,": ",$K11,CHAR(10),$L$4,": ",$L11,CHAR(10)),"*Цветовая темп.: 5000К")</f>
        <v>КСС: Г (глубокая), 60°
Светодиоды: Samsung LM281
Материал: Экструдированный алюминиевый профиль (анодированный), вторичная оптика из акрила (ПММА) с  силиконовой прокладкой
Рабочее напряжение: 120-277В AС
Сos φ: 0,95
Рабочая t°:  -60°...+50° С
Срок службы: 100 000 ч
*Цветовая темп.: 5000К</v>
      </c>
      <c r="F11" s="500" t="str">
        <f>VLOOKUP($B11,Данные!$A$2:$W$1215,6,FALSE)</f>
        <v>Г (глубокая), 60°</v>
      </c>
      <c r="G11" s="500" t="str">
        <f>VLOOKUP($B11,Данные!$A$2:$W$1215,8,FALSE)</f>
        <v>Samsung LM281</v>
      </c>
      <c r="H11" s="500" t="str">
        <f>VLOOKUP($B11,Данные!$A$2:$W$1215,14,FALSE)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1" s="500" t="str">
        <f>VLOOKUP($B11,Данные!$A$2:$W$1215,4,FALSE)</f>
        <v>120-277В AС</v>
      </c>
      <c r="J11" s="500">
        <f>VLOOKUP($B11,Данные!$A$2:$W$1215,5,FALSE)</f>
        <v>0.95</v>
      </c>
      <c r="K11" s="500" t="str">
        <f>VLOOKUP($B11,Данные!$A$2:$W$1215,15,FALSE)</f>
        <v xml:space="preserve"> -60°...+50° С</v>
      </c>
      <c r="L11" s="22" t="str">
        <f>VLOOKUP($B11,Данные!$A$2:$W$1215,16,FALSE)</f>
        <v>100 000 ч</v>
      </c>
      <c r="M11" s="22" t="str">
        <f>VLOOKUP($B11,Данные!A:AB,10,FALSE)</f>
        <v>550х320х230</v>
      </c>
      <c r="N11" s="22" t="str">
        <f>VLOOKUP($B11,Данные!A:AB,11,FALSE)</f>
        <v>560x330x240</v>
      </c>
      <c r="O11" s="22">
        <f>VLOOKUP($B11,Данные!A:AB,12,FALSE)</f>
        <v>12650</v>
      </c>
      <c r="P11" s="22">
        <f>VLOOKUP($B11,Данные!A:AB,13,FALSE)</f>
        <v>13050</v>
      </c>
      <c r="Q11" s="22">
        <f>VLOOKUP($B11,Данные!$A$2:$W$1215,9,FALSE)</f>
        <v>288</v>
      </c>
      <c r="R11" s="19">
        <f>VLOOKUP($B11,Данные!$A$2:$W$1215,2,FALSE)</f>
        <v>300</v>
      </c>
      <c r="S11" s="20">
        <f>VLOOKUP($B11,Данные!$A$2:$W$1215,3,FALSE)</f>
        <v>52500</v>
      </c>
      <c r="T11" s="107">
        <f t="shared" si="0"/>
        <v>175</v>
      </c>
      <c r="U11" s="35" t="str">
        <f>VLOOKUP($B11,Данные!$A$2:$W$1215,17,FALSE)</f>
        <v>5000К</v>
      </c>
      <c r="V11" s="35">
        <f>VLOOKUP($B11,Данные!$A$2:$W$1215,7,FALSE)</f>
        <v>67</v>
      </c>
      <c r="W11" s="104" t="str">
        <f>VLOOKUP($B11,Данные!$A$2:$W$1215,18,FALSE)</f>
        <v>5 лет</v>
      </c>
      <c r="X11" s="522" t="s">
        <v>897</v>
      </c>
      <c r="Y11" s="111">
        <f>VLOOKUP($B11,Данные!$A$2:$X$1215,24,FALSE)</f>
        <v>34445</v>
      </c>
    </row>
    <row r="12" spans="1:25" s="5" customFormat="1" ht="90" customHeight="1">
      <c r="A12" s="530"/>
      <c r="B12" s="12" t="s">
        <v>873</v>
      </c>
      <c r="C12" s="171">
        <f>VLOOKUP(B12,Данные!A:AB,28,FALSE)</f>
        <v>2208</v>
      </c>
      <c r="D12" s="533"/>
      <c r="E12" s="536"/>
      <c r="F12" s="504" t="str">
        <f>VLOOKUP($B12,Данные!$A$2:$W$1215,6,FALSE)</f>
        <v>Г (глубокая), 60°</v>
      </c>
      <c r="G12" s="504" t="str">
        <f>VLOOKUP($B12,Данные!$A$2:$W$1215,8,FALSE)</f>
        <v>Samsung LM281</v>
      </c>
      <c r="H12" s="504" t="str">
        <f>VLOOKUP($B12,Данные!$A$2:$W$1215,14,FALSE)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2" s="504" t="str">
        <f>VLOOKUP($B12,Данные!$A$2:$W$1215,4,FALSE)</f>
        <v>120-277В AС</v>
      </c>
      <c r="J12" s="504">
        <f>VLOOKUP($B12,Данные!$A$2:$W$1215,5,FALSE)</f>
        <v>0.95</v>
      </c>
      <c r="K12" s="504" t="str">
        <f>VLOOKUP($B12,Данные!$A$2:$W$1215,15,FALSE)</f>
        <v xml:space="preserve"> -60°...+50° С</v>
      </c>
      <c r="L12" s="502" t="str">
        <f>VLOOKUP($B12,Данные!$A$2:$W$1215,16,FALSE)</f>
        <v>100 000 ч</v>
      </c>
      <c r="M12" s="502" t="str">
        <f>VLOOKUP($B12,Данные!A:AB,10,FALSE)</f>
        <v>550х320х230</v>
      </c>
      <c r="N12" s="502" t="str">
        <f>VLOOKUP($B12,Данные!A:AB,11,FALSE)</f>
        <v>560x330x240</v>
      </c>
      <c r="O12" s="502">
        <f>VLOOKUP($B12,Данные!A:AB,12,FALSE)</f>
        <v>12650</v>
      </c>
      <c r="P12" s="502">
        <f>VLOOKUP($B12,Данные!A:AB,13,FALSE)</f>
        <v>13050</v>
      </c>
      <c r="Q12" s="502">
        <f>VLOOKUP($B12,Данные!$A$2:$W$1215,9,FALSE)</f>
        <v>288</v>
      </c>
      <c r="R12" s="27">
        <f>VLOOKUP($B12,Данные!$A$2:$W$1215,2,FALSE)</f>
        <v>450</v>
      </c>
      <c r="S12" s="28">
        <f>VLOOKUP($B12,Данные!$A$2:$W$1215,3,FALSE)</f>
        <v>76500</v>
      </c>
      <c r="T12" s="198">
        <f t="shared" si="0"/>
        <v>170</v>
      </c>
      <c r="U12" s="34" t="str">
        <f>VLOOKUP($B12,Данные!$A$2:$W$1215,17,FALSE)</f>
        <v>5000К</v>
      </c>
      <c r="V12" s="34">
        <f>VLOOKUP($B12,Данные!$A$2:$W$1215,7,FALSE)</f>
        <v>67</v>
      </c>
      <c r="W12" s="104" t="str">
        <f>VLOOKUP($B12,Данные!$A$2:$W$1215,18,FALSE)</f>
        <v>5 лет</v>
      </c>
      <c r="X12" s="522" t="s">
        <v>897</v>
      </c>
      <c r="Y12" s="459">
        <f>VLOOKUP($B12,Данные!$A$2:$X$1215,24,FALSE)</f>
        <v>35395</v>
      </c>
    </row>
    <row r="13" spans="1:25" s="5" customFormat="1" ht="90" customHeight="1" thickBot="1">
      <c r="A13" s="531"/>
      <c r="B13" s="13" t="s">
        <v>874</v>
      </c>
      <c r="C13" s="170">
        <f>VLOOKUP(B13,Данные!A:AB,28,FALSE)</f>
        <v>2209</v>
      </c>
      <c r="D13" s="534"/>
      <c r="E13" s="537"/>
      <c r="F13" s="501" t="str">
        <f>VLOOKUP($B13,Данные!$A$2:$W$1215,6,FALSE)</f>
        <v>Г (глубокая), 60°</v>
      </c>
      <c r="G13" s="501" t="str">
        <f>VLOOKUP($B13,Данные!$A$2:$W$1215,8,FALSE)</f>
        <v>Samsung LH351</v>
      </c>
      <c r="H13" s="501" t="str">
        <f>VLOOKUP($B13,Данные!$A$2:$W$1215,14,FALSE)</f>
        <v>Экструдированный алюминиевый профиль (анодированный), вторичная оптика из акрила (ПММА) с  силиконовой прокладкой</v>
      </c>
      <c r="I13" s="501" t="str">
        <f>VLOOKUP($B13,Данные!$A$2:$W$1215,4,FALSE)</f>
        <v>120-277В AС</v>
      </c>
      <c r="J13" s="501">
        <f>VLOOKUP($B13,Данные!$A$2:$W$1215,5,FALSE)</f>
        <v>0.95</v>
      </c>
      <c r="K13" s="501" t="str">
        <f>VLOOKUP($B13,Данные!$A$2:$W$1215,15,FALSE)</f>
        <v xml:space="preserve"> -60°...+50° С</v>
      </c>
      <c r="L13" s="503" t="str">
        <f>VLOOKUP($B13,Данные!$A$2:$W$1215,16,FALSE)</f>
        <v>100 000 ч</v>
      </c>
      <c r="M13" s="503" t="str">
        <f>VLOOKUP($B13,Данные!A:AB,10,FALSE)</f>
        <v>550х320х230</v>
      </c>
      <c r="N13" s="503" t="str">
        <f>VLOOKUP($B13,Данные!A:AB,11,FALSE)</f>
        <v>560x330x240</v>
      </c>
      <c r="O13" s="503">
        <f>VLOOKUP($B13,Данные!A:AB,12,FALSE)</f>
        <v>12650</v>
      </c>
      <c r="P13" s="503">
        <f>VLOOKUP($B13,Данные!A:AB,13,FALSE)</f>
        <v>13050</v>
      </c>
      <c r="Q13" s="503">
        <f>VLOOKUP($B13,Данные!$A$2:$W$1215,9,FALSE)</f>
        <v>288</v>
      </c>
      <c r="R13" s="23">
        <f>VLOOKUP($B13,Данные!$A$2:$W$1215,2,FALSE)</f>
        <v>600</v>
      </c>
      <c r="S13" s="24">
        <f>VLOOKUP($B13,Данные!$A$2:$W$1215,3,FALSE)</f>
        <v>99000</v>
      </c>
      <c r="T13" s="108">
        <f t="shared" si="0"/>
        <v>165</v>
      </c>
      <c r="U13" s="36" t="str">
        <f>VLOOKUP($B13,Данные!$A$2:$W$1215,17,FALSE)</f>
        <v>5000К</v>
      </c>
      <c r="V13" s="36">
        <f>VLOOKUP($B13,Данные!$A$2:$W$1215,7,FALSE)</f>
        <v>67</v>
      </c>
      <c r="W13" s="105" t="str">
        <f>VLOOKUP($B13,Данные!$A$2:$W$1215,18,FALSE)</f>
        <v>5 лет</v>
      </c>
      <c r="X13" s="435" t="s">
        <v>897</v>
      </c>
      <c r="Y13" s="519">
        <f>VLOOKUP($B13,Данные!$A$2:$X$1215,24,FALSE)</f>
        <v>37750</v>
      </c>
    </row>
  </sheetData>
  <mergeCells count="19">
    <mergeCell ref="A11:A13"/>
    <mergeCell ref="D11:D13"/>
    <mergeCell ref="E11:E13"/>
    <mergeCell ref="A5:A7"/>
    <mergeCell ref="D5:D7"/>
    <mergeCell ref="E5:E7"/>
    <mergeCell ref="A8:A10"/>
    <mergeCell ref="D8:D10"/>
    <mergeCell ref="E8:E10"/>
    <mergeCell ref="A1:B1"/>
    <mergeCell ref="C1:X1"/>
    <mergeCell ref="A2:Y2"/>
    <mergeCell ref="A3:A4"/>
    <mergeCell ref="B3:B4"/>
    <mergeCell ref="C3:C4"/>
    <mergeCell ref="D3:D4"/>
    <mergeCell ref="E3:V3"/>
    <mergeCell ref="W3:W4"/>
    <mergeCell ref="X3:X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outlinePr summaryBelow="0" summaryRight="0"/>
    <pageSetUpPr fitToPage="1"/>
  </sheetPr>
  <dimension ref="A1:Y14"/>
  <sheetViews>
    <sheetView view="pageBreakPreview" zoomScale="70" zoomScaleNormal="65" zoomScaleSheetLayoutView="70" workbookViewId="0">
      <pane xSplit="2" ySplit="4" topLeftCell="R5" activePane="bottomRight" state="frozen"/>
      <selection activeCell="E28" sqref="E28"/>
      <selection pane="topRight" activeCell="E28" sqref="E28"/>
      <selection pane="bottomLeft" activeCell="E28" sqref="E28"/>
      <selection pane="bottomRight" activeCell="Y1" sqref="Y1:AA1048576"/>
    </sheetView>
  </sheetViews>
  <sheetFormatPr defaultColWidth="9.140625" defaultRowHeight="14.25" outlineLevelCol="1"/>
  <cols>
    <col min="1" max="1" width="65.7109375" style="5" customWidth="1"/>
    <col min="2" max="2" width="32.7109375" style="92" customWidth="1"/>
    <col min="3" max="3" width="20.85546875" style="92" customWidth="1"/>
    <col min="4" max="4" width="25.7109375" style="5" customWidth="1"/>
    <col min="5" max="5" width="40.7109375" style="5" customWidth="1" collapsed="1"/>
    <col min="6" max="6" width="14" style="5" hidden="1" customWidth="1" outlineLevel="1"/>
    <col min="7" max="7" width="10.85546875" style="5" hidden="1" customWidth="1" outlineLevel="1"/>
    <col min="8" max="8" width="18.42578125" style="5" hidden="1" customWidth="1" outlineLevel="1"/>
    <col min="9" max="9" width="13.140625" style="5" hidden="1" customWidth="1" outlineLevel="1"/>
    <col min="10" max="10" width="7.85546875" style="5" hidden="1" customWidth="1" outlineLevel="1"/>
    <col min="11" max="11" width="13.28515625" style="5" hidden="1" customWidth="1" outlineLevel="1"/>
    <col min="12" max="12" width="11.140625" style="5" hidden="1" customWidth="1" outlineLevel="1"/>
    <col min="13" max="13" width="14.85546875" style="5" customWidth="1" outlineLevel="1"/>
    <col min="14" max="14" width="15.5703125" style="5" customWidth="1" outlineLevel="1"/>
    <col min="15" max="15" width="9.42578125" style="5" customWidth="1" outlineLevel="1"/>
    <col min="16" max="16" width="13.42578125" style="5" customWidth="1" outlineLevel="1"/>
    <col min="17" max="17" width="12.7109375" style="5" customWidth="1"/>
    <col min="18" max="18" width="14.7109375" style="5" customWidth="1"/>
    <col min="19" max="19" width="11.140625" style="5" customWidth="1"/>
    <col min="20" max="20" width="12.7109375" style="5" customWidth="1"/>
    <col min="21" max="21" width="13.7109375" style="5" customWidth="1"/>
    <col min="22" max="22" width="12.5703125" style="5" customWidth="1"/>
    <col min="23" max="23" width="14.7109375" style="5" customWidth="1"/>
    <col min="24" max="24" width="14.28515625" style="5" customWidth="1"/>
    <col min="25" max="25" width="15.7109375" style="5" customWidth="1"/>
    <col min="26" max="16384" width="9.140625" style="5"/>
  </cols>
  <sheetData>
    <row r="1" spans="1:25" ht="28.5" customHeight="1">
      <c r="A1" s="615" t="s">
        <v>606</v>
      </c>
      <c r="B1" s="616"/>
      <c r="C1" s="614"/>
      <c r="D1" s="614"/>
      <c r="E1" s="614"/>
      <c r="F1" s="614"/>
      <c r="G1" s="614"/>
      <c r="H1" s="614"/>
      <c r="I1" s="614"/>
      <c r="J1" s="614"/>
      <c r="K1" s="614"/>
      <c r="L1" s="614"/>
      <c r="M1" s="614"/>
      <c r="N1" s="614"/>
      <c r="O1" s="614"/>
      <c r="P1" s="614"/>
      <c r="Q1" s="614"/>
      <c r="R1" s="614"/>
      <c r="S1" s="614"/>
      <c r="T1" s="614"/>
      <c r="U1" s="614"/>
      <c r="V1" s="614"/>
      <c r="W1" s="614"/>
      <c r="X1" s="614"/>
    </row>
    <row r="2" spans="1:25" ht="30" customHeight="1">
      <c r="A2" s="617" t="s">
        <v>219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</row>
    <row r="3" spans="1:25" s="101" customFormat="1" ht="24.95" customHeight="1">
      <c r="A3" s="547" t="s">
        <v>0</v>
      </c>
      <c r="B3" s="547" t="s">
        <v>1</v>
      </c>
      <c r="C3" s="547" t="s">
        <v>239</v>
      </c>
      <c r="D3" s="547" t="s">
        <v>4</v>
      </c>
      <c r="E3" s="526" t="s">
        <v>9</v>
      </c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  <c r="Q3" s="527"/>
      <c r="R3" s="527"/>
      <c r="S3" s="527"/>
      <c r="T3" s="527"/>
      <c r="U3" s="527"/>
      <c r="V3" s="528"/>
      <c r="W3" s="549" t="s">
        <v>3</v>
      </c>
      <c r="X3" s="549" t="s">
        <v>163</v>
      </c>
      <c r="Y3" s="523"/>
    </row>
    <row r="4" spans="1:25" s="101" customFormat="1" ht="78.75" customHeight="1" thickBot="1">
      <c r="A4" s="548"/>
      <c r="B4" s="548"/>
      <c r="C4" s="548"/>
      <c r="D4" s="548"/>
      <c r="E4" s="136" t="s">
        <v>18</v>
      </c>
      <c r="F4" s="136" t="s">
        <v>13</v>
      </c>
      <c r="G4" s="136" t="s">
        <v>5</v>
      </c>
      <c r="H4" s="136" t="s">
        <v>6</v>
      </c>
      <c r="I4" s="136" t="s">
        <v>12</v>
      </c>
      <c r="J4" s="136" t="s">
        <v>11</v>
      </c>
      <c r="K4" s="136" t="s">
        <v>10</v>
      </c>
      <c r="L4" s="136" t="s">
        <v>8</v>
      </c>
      <c r="M4" s="472" t="s">
        <v>469</v>
      </c>
      <c r="N4" s="472" t="s">
        <v>470</v>
      </c>
      <c r="O4" s="472" t="s">
        <v>471</v>
      </c>
      <c r="P4" s="472" t="s">
        <v>472</v>
      </c>
      <c r="Q4" s="472" t="s">
        <v>545</v>
      </c>
      <c r="R4" s="472" t="s">
        <v>25</v>
      </c>
      <c r="S4" s="472" t="s">
        <v>28</v>
      </c>
      <c r="T4" s="472" t="s">
        <v>27</v>
      </c>
      <c r="U4" s="472" t="s">
        <v>21</v>
      </c>
      <c r="V4" s="472" t="s">
        <v>2</v>
      </c>
      <c r="W4" s="550"/>
      <c r="X4" s="550"/>
      <c r="Y4" s="437" t="s">
        <v>30</v>
      </c>
    </row>
    <row r="5" spans="1:25" ht="90" customHeight="1">
      <c r="A5" s="570"/>
      <c r="B5" s="191" t="s">
        <v>515</v>
      </c>
      <c r="C5" s="172">
        <f>VLOOKUP(B5,Данные!A:AB,28,FALSE)</f>
        <v>6010</v>
      </c>
      <c r="D5" s="532" t="s">
        <v>220</v>
      </c>
      <c r="E5" s="535" t="str">
        <f>CONCATENATE(CONCATENATE($F$4,": ",$F5,CHAR(10),$G$4,": ",$G5,CHAR(10),$H$4,": ",$H5,CHAR(10),$I$4,": ",$I5,CHAR(10),$J$4,": ",$J5,CHAR(10),$K$4,": ",$K5,CHAR(10),$L$4,": ",$L5,CHAR(10)),"*Цветовая темп.: 5000К (по умолчанию), 3000К, 4000К (опционально)")</f>
        <v>КСС: М (равномерная)
Светодиоды: Samsung LM281
Материал: Рассеиватель - акрил (ПММА), основание из термостойкого пластика
Рабочее напряжение: 176-264В AС
Сos φ: 0,95
Рабочая t°:  -60°...+50° С
Срок службы: 100 000 ч
*Цветовая темп.: 5000К (по умолчанию), 3000К, 4000К (опционально)</v>
      </c>
      <c r="F5" s="138" t="str">
        <f>VLOOKUP($B5,Данные!$A$2:$W$1215,6,FALSE)</f>
        <v>М (равномерная)</v>
      </c>
      <c r="G5" s="138" t="str">
        <f>VLOOKUP($B5,Данные!$A$2:$W$1215,8,FALSE)</f>
        <v>Samsung LM281</v>
      </c>
      <c r="H5" s="138" t="str">
        <f>VLOOKUP($B5,Данные!$A$2:$W$1215,14,FALSE)</f>
        <v>Рассеиватель - акрил (ПММА), основание из термостойкого пластика</v>
      </c>
      <c r="I5" s="138" t="str">
        <f>VLOOKUP($B5,Данные!$A$2:$W$1215,4,FALSE)</f>
        <v>176-264В AС</v>
      </c>
      <c r="J5" s="138">
        <f>VLOOKUP($B5,Данные!$A$2:$W$1215,5,FALSE)</f>
        <v>0.95</v>
      </c>
      <c r="K5" s="138" t="str">
        <f>VLOOKUP($B5,Данные!$A$2:$W$1215,15,FALSE)</f>
        <v xml:space="preserve"> -60°...+50° С</v>
      </c>
      <c r="L5" s="138" t="str">
        <f>VLOOKUP($B5,Данные!$A$2:$W$1215,16,FALSE)</f>
        <v>100 000 ч</v>
      </c>
      <c r="M5" s="138" t="str">
        <f>VLOOKUP($B5,Данные!A:AB,10,FALSE)</f>
        <v>300х300х330 (посадочное отв. 64 мм)</v>
      </c>
      <c r="N5" s="307" t="str">
        <f>VLOOKUP($B5,Данные!A:AB,11,FALSE)</f>
        <v>320X320X320</v>
      </c>
      <c r="O5" s="307">
        <f>VLOOKUP($B5,Данные!A:AB,12,FALSE)</f>
        <v>900</v>
      </c>
      <c r="P5" s="307">
        <f>VLOOKUP($B5,Данные!A:AB,13,FALSE)</f>
        <v>1300</v>
      </c>
      <c r="Q5" s="30">
        <f>VLOOKUP($B5,Данные!$A$2:$W$1215,9,FALSE)</f>
        <v>168</v>
      </c>
      <c r="R5" s="27">
        <f>VLOOKUP($B5,Данные!$A$2:$W$1215,2,FALSE)</f>
        <v>30</v>
      </c>
      <c r="S5" s="28">
        <f>VLOOKUP($B5,Данные!$A$2:$W$1215,3,FALSE)</f>
        <v>3750</v>
      </c>
      <c r="T5" s="29">
        <f t="shared" ref="T5:T10" si="0">S5/R5</f>
        <v>125</v>
      </c>
      <c r="U5" s="34" t="str">
        <f>VLOOKUP($B5,Данные!$A$2:$W$1215,17,FALSE)</f>
        <v>5000К 4000К* 3000К*</v>
      </c>
      <c r="V5" s="34">
        <f>VLOOKUP($B5,Данные!$A$2:$W$1215,7,FALSE)</f>
        <v>44</v>
      </c>
      <c r="W5" s="104" t="str">
        <f>VLOOKUP($B5,Данные!$A$2:$W$1215,18,FALSE)</f>
        <v>3 года</v>
      </c>
      <c r="X5" s="138"/>
      <c r="Y5" s="113">
        <f>VLOOKUP($B5,Данные!$A$2:$X$1215,24,FALSE)</f>
        <v>3855</v>
      </c>
    </row>
    <row r="6" spans="1:25" ht="90" customHeight="1">
      <c r="A6" s="567"/>
      <c r="B6" s="192" t="s">
        <v>516</v>
      </c>
      <c r="C6" s="173">
        <f>VLOOKUP(B6,Данные!A:AB,28,FALSE)</f>
        <v>6011</v>
      </c>
      <c r="D6" s="533"/>
      <c r="E6" s="536"/>
      <c r="F6" s="138" t="str">
        <f>VLOOKUP($B6,Данные!$A$2:$W$1215,6,FALSE)</f>
        <v>М (равномерная)</v>
      </c>
      <c r="G6" s="138" t="str">
        <f>VLOOKUP($B6,Данные!$A$2:$W$1215,8,FALSE)</f>
        <v>Samsung LM281</v>
      </c>
      <c r="H6" s="138" t="str">
        <f>VLOOKUP($B6,Данные!$A$2:$W$1215,14,FALSE)</f>
        <v>Рассеиватель - акрил (ПММА), основание из термостойкого пластика</v>
      </c>
      <c r="I6" s="138" t="str">
        <f>VLOOKUP($B6,Данные!$A$2:$W$1215,4,FALSE)</f>
        <v>176-264В AС</v>
      </c>
      <c r="J6" s="138">
        <f>VLOOKUP($B6,Данные!$A$2:$W$1215,5,FALSE)</f>
        <v>0.95</v>
      </c>
      <c r="K6" s="138" t="str">
        <f>VLOOKUP($B6,Данные!$A$2:$W$1215,15,FALSE)</f>
        <v xml:space="preserve"> -60°...+50° С</v>
      </c>
      <c r="L6" s="138" t="str">
        <f>VLOOKUP($B6,Данные!$A$2:$W$1215,16,FALSE)</f>
        <v>100 000 ч</v>
      </c>
      <c r="M6" s="138" t="str">
        <f>VLOOKUP($B6,Данные!A:AB,10,FALSE)</f>
        <v>300х300х330 (посадочное отв. 64 мм)</v>
      </c>
      <c r="N6" s="307" t="str">
        <f>VLOOKUP($B6,Данные!A:AB,11,FALSE)</f>
        <v>320X320X320</v>
      </c>
      <c r="O6" s="307">
        <f>VLOOKUP($B6,Данные!A:AB,12,FALSE)</f>
        <v>1100</v>
      </c>
      <c r="P6" s="307">
        <f>VLOOKUP($B6,Данные!A:AB,13,FALSE)</f>
        <v>1350</v>
      </c>
      <c r="Q6" s="30">
        <f>VLOOKUP($B6,Данные!$A$2:$W$1215,9,FALSE)</f>
        <v>168</v>
      </c>
      <c r="R6" s="27">
        <f>VLOOKUP($B6,Данные!$A$2:$W$1215,2,FALSE)</f>
        <v>40</v>
      </c>
      <c r="S6" s="28">
        <f>VLOOKUP($B6,Данные!$A$2:$W$1215,3,FALSE)</f>
        <v>4800</v>
      </c>
      <c r="T6" s="29">
        <f t="shared" si="0"/>
        <v>120</v>
      </c>
      <c r="U6" s="34" t="str">
        <f>VLOOKUP($B6,Данные!$A$2:$W$1215,17,FALSE)</f>
        <v>5000К 4000К* 3000К*</v>
      </c>
      <c r="V6" s="34">
        <f>VLOOKUP($B6,Данные!$A$2:$W$1215,7,FALSE)</f>
        <v>44</v>
      </c>
      <c r="W6" s="104" t="str">
        <f>VLOOKUP($B6,Данные!$A$2:$W$1215,18,FALSE)</f>
        <v>3 года</v>
      </c>
      <c r="X6" s="138"/>
      <c r="Y6" s="113">
        <f>VLOOKUP($B6,Данные!$A$2:$X$1215,24,FALSE)</f>
        <v>5665</v>
      </c>
    </row>
    <row r="7" spans="1:25" ht="90" customHeight="1" thickBot="1">
      <c r="A7" s="568"/>
      <c r="B7" s="193" t="s">
        <v>517</v>
      </c>
      <c r="C7" s="174">
        <f>VLOOKUP(B7,Данные!A:AB,28,FALSE)</f>
        <v>6012</v>
      </c>
      <c r="D7" s="534"/>
      <c r="E7" s="537"/>
      <c r="F7" s="138" t="str">
        <f>VLOOKUP($B7,Данные!$A$2:$W$1215,6,FALSE)</f>
        <v>М (равномерная)</v>
      </c>
      <c r="G7" s="138" t="str">
        <f>VLOOKUP($B7,Данные!$A$2:$W$1215,8,FALSE)</f>
        <v>Samsung LM281</v>
      </c>
      <c r="H7" s="138" t="str">
        <f>VLOOKUP($B7,Данные!$A$2:$W$1215,14,FALSE)</f>
        <v>Рассеиватель - акрил (ПММА), основание из термостойкого пластика</v>
      </c>
      <c r="I7" s="138" t="str">
        <f>VLOOKUP($B7,Данные!$A$2:$W$1215,4,FALSE)</f>
        <v>176-264В AС</v>
      </c>
      <c r="J7" s="138">
        <f>VLOOKUP($B7,Данные!$A$2:$W$1215,5,FALSE)</f>
        <v>0.95</v>
      </c>
      <c r="K7" s="138" t="str">
        <f>VLOOKUP($B7,Данные!$A$2:$W$1215,15,FALSE)</f>
        <v xml:space="preserve"> -60°...+50° С</v>
      </c>
      <c r="L7" s="138" t="str">
        <f>VLOOKUP($B7,Данные!$A$2:$W$1215,16,FALSE)</f>
        <v>100 000 ч</v>
      </c>
      <c r="M7" s="138" t="str">
        <f>VLOOKUP($B7,Данные!A:AB,10,FALSE)</f>
        <v>300х300х330 (посадочное отв. 64 мм)</v>
      </c>
      <c r="N7" s="307" t="str">
        <f>VLOOKUP($B7,Данные!A:AB,11,FALSE)</f>
        <v>320X320X320</v>
      </c>
      <c r="O7" s="307">
        <f>VLOOKUP($B7,Данные!A:AB,12,FALSE)</f>
        <v>1100</v>
      </c>
      <c r="P7" s="307">
        <f>VLOOKUP($B7,Данные!A:AB,13,FALSE)</f>
        <v>1450</v>
      </c>
      <c r="Q7" s="30">
        <f>VLOOKUP($B7,Данные!$A$2:$W$1215,9,FALSE)</f>
        <v>168</v>
      </c>
      <c r="R7" s="27">
        <f>VLOOKUP($B7,Данные!$A$2:$W$1215,2,FALSE)</f>
        <v>50</v>
      </c>
      <c r="S7" s="28">
        <f>VLOOKUP($B7,Данные!$A$2:$W$1215,3,FALSE)</f>
        <v>5750</v>
      </c>
      <c r="T7" s="29">
        <f t="shared" si="0"/>
        <v>115</v>
      </c>
      <c r="U7" s="34" t="str">
        <f>VLOOKUP($B7,Данные!$A$2:$W$1215,17,FALSE)</f>
        <v>5000К 4000К* 3000К*</v>
      </c>
      <c r="V7" s="34">
        <f>VLOOKUP($B7,Данные!$A$2:$W$1215,7,FALSE)</f>
        <v>44</v>
      </c>
      <c r="W7" s="104" t="str">
        <f>VLOOKUP($B7,Данные!$A$2:$W$1215,18,FALSE)</f>
        <v>3 года</v>
      </c>
      <c r="X7" s="138"/>
      <c r="Y7" s="113">
        <f>VLOOKUP($B7,Данные!$A$2:$X$1215,24,FALSE)</f>
        <v>5665</v>
      </c>
    </row>
    <row r="8" spans="1:25" ht="90" customHeight="1">
      <c r="A8" s="570"/>
      <c r="B8" s="191" t="s">
        <v>518</v>
      </c>
      <c r="C8" s="172">
        <f>VLOOKUP(B8,Данные!A:AB,28,FALSE)</f>
        <v>6013</v>
      </c>
      <c r="D8" s="532" t="s">
        <v>220</v>
      </c>
      <c r="E8" s="535" t="str">
        <f>CONCATENATE(CONCATENATE($F$4,": ",$F8,CHAR(10),$G$4,": ",$G8,CHAR(10),$H$4,": ",$H8,CHAR(10),$I$4,": ",$I8,CHAR(10),$J$4,": ",$J8,CHAR(10),$K$4,": ",$K8,CHAR(10),$L$4,": ",$L8,CHAR(10)),"*Цветовая темп.: 5000К (по умолчанию), 3000К, 4000К (опционально)")</f>
        <v>КСС: М (равномерная)
Светодиоды: Samsung LM281
Материал: Рассеиватель - акрил (ПММА), основание из термостойкого пластика
Рабочее напряжение: 176-264В AС
Сos φ: 0,95
Рабочая t°:  -60°...+50° С
Срок службы: 100 000 ч
*Цветовая темп.: 5000К (по умолчанию), 3000К, 4000К (опционально)</v>
      </c>
      <c r="F8" s="141" t="str">
        <f>VLOOKUP($B8,Данные!$A$2:$W$1215,6,FALSE)</f>
        <v>М (равномерная)</v>
      </c>
      <c r="G8" s="141" t="str">
        <f>VLOOKUP($B8,Данные!$A$2:$W$1215,8,FALSE)</f>
        <v>Samsung LM281</v>
      </c>
      <c r="H8" s="141" t="str">
        <f>VLOOKUP($B8,Данные!$A$2:$W$1215,14,FALSE)</f>
        <v>Рассеиватель - акрил (ПММА), основание из термостойкого пластика</v>
      </c>
      <c r="I8" s="141" t="str">
        <f>VLOOKUP($B8,Данные!$A$2:$W$1215,4,FALSE)</f>
        <v>176-264В AС</v>
      </c>
      <c r="J8" s="141">
        <f>VLOOKUP($B8,Данные!$A$2:$W$1215,5,FALSE)</f>
        <v>0.95</v>
      </c>
      <c r="K8" s="141" t="str">
        <f>VLOOKUP($B8,Данные!$A$2:$W$1215,15,FALSE)</f>
        <v xml:space="preserve"> -60°...+50° С</v>
      </c>
      <c r="L8" s="141" t="str">
        <f>VLOOKUP($B8,Данные!$A$2:$W$1215,16,FALSE)</f>
        <v>100 000 ч</v>
      </c>
      <c r="M8" s="141" t="str">
        <f>VLOOKUP($B8,Данные!A:AB,10,FALSE)</f>
        <v>350х350х380 (посадочное отв. 64 мм)</v>
      </c>
      <c r="N8" s="22" t="str">
        <f>VLOOKUP($B8,Данные!A:AB,11,FALSE)</f>
        <v>400x400x400</v>
      </c>
      <c r="O8" s="22">
        <f>VLOOKUP($B8,Данные!A:AB,12,FALSE)</f>
        <v>1100</v>
      </c>
      <c r="P8" s="22">
        <f>VLOOKUP($B8,Данные!A:AB,13,FALSE)</f>
        <v>1700</v>
      </c>
      <c r="Q8" s="22">
        <f>VLOOKUP($B8,Данные!$A$2:$W$1215,9,FALSE)</f>
        <v>168</v>
      </c>
      <c r="R8" s="19">
        <f>VLOOKUP($B8,Данные!$A$2:$W$1215,2,FALSE)</f>
        <v>30</v>
      </c>
      <c r="S8" s="20">
        <f>VLOOKUP($B8,Данные!$A$2:$W$1215,3,FALSE)</f>
        <v>3750</v>
      </c>
      <c r="T8" s="21">
        <f t="shared" si="0"/>
        <v>125</v>
      </c>
      <c r="U8" s="35" t="str">
        <f>VLOOKUP($B8,Данные!$A$2:$W$1215,17,FALSE)</f>
        <v>5000К 4000К* 3000К*</v>
      </c>
      <c r="V8" s="35">
        <f>VLOOKUP($B8,Данные!$A$2:$W$1215,7,FALSE)</f>
        <v>44</v>
      </c>
      <c r="W8" s="103" t="str">
        <f>VLOOKUP($B8,Данные!$A$2:$W$1215,18,FALSE)</f>
        <v>3 года</v>
      </c>
      <c r="X8" s="141"/>
      <c r="Y8" s="112">
        <f>VLOOKUP($B8,Данные!$A$2:$X$1215,24,FALSE)</f>
        <v>4560</v>
      </c>
    </row>
    <row r="9" spans="1:25" ht="90" customHeight="1">
      <c r="A9" s="567"/>
      <c r="B9" s="192" t="s">
        <v>519</v>
      </c>
      <c r="C9" s="173">
        <f>VLOOKUP(B9,Данные!A:AB,28,FALSE)</f>
        <v>6014</v>
      </c>
      <c r="D9" s="533"/>
      <c r="E9" s="536"/>
      <c r="F9" s="143" t="str">
        <f>VLOOKUP($B9,Данные!$A$2:$W$1215,6,FALSE)</f>
        <v>М (равномерная)</v>
      </c>
      <c r="G9" s="143" t="str">
        <f>VLOOKUP($B9,Данные!$A$2:$W$1215,8,FALSE)</f>
        <v>Samsung LM281</v>
      </c>
      <c r="H9" s="143" t="str">
        <f>VLOOKUP($B9,Данные!$A$2:$W$1215,14,FALSE)</f>
        <v>Рассеиватель - акрил (ПММА), основание из термостойкого пластика</v>
      </c>
      <c r="I9" s="143" t="str">
        <f>VLOOKUP($B9,Данные!$A$2:$W$1215,4,FALSE)</f>
        <v>176-264В AС</v>
      </c>
      <c r="J9" s="143">
        <f>VLOOKUP($B9,Данные!$A$2:$W$1215,5,FALSE)</f>
        <v>0.95</v>
      </c>
      <c r="K9" s="143" t="str">
        <f>VLOOKUP($B9,Данные!$A$2:$W$1215,15,FALSE)</f>
        <v xml:space="preserve"> -60°...+50° С</v>
      </c>
      <c r="L9" s="143" t="str">
        <f>VLOOKUP($B9,Данные!$A$2:$W$1215,16,FALSE)</f>
        <v>100 000 ч</v>
      </c>
      <c r="M9" s="143" t="str">
        <f>VLOOKUP($B9,Данные!A:AB,10,FALSE)</f>
        <v>350х350х380 (посадочное отв. 64 мм)</v>
      </c>
      <c r="N9" s="307" t="str">
        <f>VLOOKUP($B9,Данные!A:AB,11,FALSE)</f>
        <v>400x400x400</v>
      </c>
      <c r="O9" s="307">
        <f>VLOOKUP($B9,Данные!A:AB,12,FALSE)</f>
        <v>1200</v>
      </c>
      <c r="P9" s="307">
        <f>VLOOKUP($B9,Данные!A:AB,13,FALSE)</f>
        <v>1450</v>
      </c>
      <c r="Q9" s="145">
        <f>VLOOKUP($B9,Данные!$A$2:$W$1215,9,FALSE)</f>
        <v>168</v>
      </c>
      <c r="R9" s="27">
        <f>VLOOKUP($B9,Данные!$A$2:$W$1215,2,FALSE)</f>
        <v>40</v>
      </c>
      <c r="S9" s="28">
        <f>VLOOKUP($B9,Данные!$A$2:$W$1215,3,FALSE)</f>
        <v>4800</v>
      </c>
      <c r="T9" s="29">
        <f t="shared" si="0"/>
        <v>120</v>
      </c>
      <c r="U9" s="34" t="str">
        <f>VLOOKUP($B9,Данные!$A$2:$W$1215,17,FALSE)</f>
        <v>5000К 4000К* 3000К*</v>
      </c>
      <c r="V9" s="34">
        <f>VLOOKUP($B9,Данные!$A$2:$W$1215,7,FALSE)</f>
        <v>44</v>
      </c>
      <c r="W9" s="104" t="str">
        <f>VLOOKUP($B9,Данные!$A$2:$W$1215,18,FALSE)</f>
        <v>3 года</v>
      </c>
      <c r="X9" s="143"/>
      <c r="Y9" s="113">
        <f>VLOOKUP($B9,Данные!$A$2:$X$1215,24,FALSE)</f>
        <v>6370</v>
      </c>
    </row>
    <row r="10" spans="1:25" ht="90" customHeight="1" thickBot="1">
      <c r="A10" s="568"/>
      <c r="B10" s="193" t="s">
        <v>520</v>
      </c>
      <c r="C10" s="174">
        <f>VLOOKUP(B10,Данные!A:AB,28,FALSE)</f>
        <v>6015</v>
      </c>
      <c r="D10" s="534"/>
      <c r="E10" s="537"/>
      <c r="F10" s="142" t="str">
        <f>VLOOKUP($B10,Данные!$A$2:$W$1215,6,FALSE)</f>
        <v>М (равномерная)</v>
      </c>
      <c r="G10" s="142" t="str">
        <f>VLOOKUP($B10,Данные!$A$2:$W$1215,8,FALSE)</f>
        <v>Samsung LM281</v>
      </c>
      <c r="H10" s="142" t="str">
        <f>VLOOKUP($B10,Данные!$A$2:$W$1215,14,FALSE)</f>
        <v>Рассеиватель - акрил (ПММА), основание из термостойкого пластика</v>
      </c>
      <c r="I10" s="142" t="str">
        <f>VLOOKUP($B10,Данные!$A$2:$W$1215,4,FALSE)</f>
        <v>176-264В AС</v>
      </c>
      <c r="J10" s="142">
        <f>VLOOKUP($B10,Данные!$A$2:$W$1215,5,FALSE)</f>
        <v>0.95</v>
      </c>
      <c r="K10" s="142" t="str">
        <f>VLOOKUP($B10,Данные!$A$2:$W$1215,15,FALSE)</f>
        <v xml:space="preserve"> -60°...+50° С</v>
      </c>
      <c r="L10" s="142" t="str">
        <f>VLOOKUP($B10,Данные!$A$2:$W$1215,16,FALSE)</f>
        <v>100 000 ч</v>
      </c>
      <c r="M10" s="142" t="str">
        <f>VLOOKUP($B10,Данные!A:AB,10,FALSE)</f>
        <v>350х350х380 (посадочное отв. 64 мм)</v>
      </c>
      <c r="N10" s="308" t="str">
        <f>VLOOKUP($B10,Данные!A:AB,11,FALSE)</f>
        <v>400x400x400</v>
      </c>
      <c r="O10" s="308">
        <f>VLOOKUP($B10,Данные!A:AB,12,FALSE)</f>
        <v>1200</v>
      </c>
      <c r="P10" s="308">
        <f>VLOOKUP($B10,Данные!A:AB,13,FALSE)</f>
        <v>1450</v>
      </c>
      <c r="Q10" s="146">
        <f>VLOOKUP($B10,Данные!$A$2:$W$1215,9,FALSE)</f>
        <v>168</v>
      </c>
      <c r="R10" s="23">
        <f>VLOOKUP($B10,Данные!$A$2:$W$1215,2,FALSE)</f>
        <v>50</v>
      </c>
      <c r="S10" s="24">
        <f>VLOOKUP($B10,Данные!$A$2:$W$1215,3,FALSE)</f>
        <v>5750</v>
      </c>
      <c r="T10" s="25">
        <f t="shared" si="0"/>
        <v>115</v>
      </c>
      <c r="U10" s="36" t="str">
        <f>VLOOKUP($B10,Данные!$A$2:$W$1215,17,FALSE)</f>
        <v>5000К 4000К* 3000К*</v>
      </c>
      <c r="V10" s="36">
        <f>VLOOKUP($B10,Данные!$A$2:$W$1215,7,FALSE)</f>
        <v>44</v>
      </c>
      <c r="W10" s="105" t="str">
        <f>VLOOKUP($B10,Данные!$A$2:$W$1215,18,FALSE)</f>
        <v>3 года</v>
      </c>
      <c r="X10" s="142"/>
      <c r="Y10" s="114">
        <f>VLOOKUP($B10,Данные!$A$2:$X$1215,24,FALSE)</f>
        <v>6370</v>
      </c>
    </row>
    <row r="11" spans="1:25" ht="90" customHeight="1">
      <c r="A11" s="570"/>
      <c r="B11" s="191" t="s">
        <v>521</v>
      </c>
      <c r="C11" s="172">
        <f>VLOOKUP(B11,Данные!A:AB,28,FALSE)</f>
        <v>6016</v>
      </c>
      <c r="D11" s="532" t="s">
        <v>220</v>
      </c>
      <c r="E11" s="535" t="str">
        <f>CONCATENATE(CONCATENATE($F$4,": ",$F11,CHAR(10),$G$4,": ",$G11,CHAR(10),$H$4,": ",$H11,CHAR(10),$I$4,": ",$I11,CHAR(10),$J$4,": ",$J11,CHAR(10),$K$4,": ",$K11,CHAR(10),$L$4,": ",$L11,CHAR(10)),"*Цветовая темп.: 5000К (по умолчанию), 3000К, 4000К (опционально)")</f>
        <v>КСС: М (равномерная)
Светодиоды: Samsung LM281
Материал: Рассеиватель - акрил (ПММА), основание из термостойкого пластика
Рабочее напряжение: 176-264В AС
Сos φ: 0,95
Рабочая t°:  -60°...+50° С
Срок службы: 100 000 ч
*Цветовая темп.: 5000К (по умолчанию), 3000К, 4000К (опционально)</v>
      </c>
      <c r="F11" s="135" t="str">
        <f>VLOOKUP($B11,Данные!$A$2:$W$1215,6,FALSE)</f>
        <v>М (равномерная)</v>
      </c>
      <c r="G11" s="135" t="str">
        <f>VLOOKUP($B11,Данные!$A$2:$W$1215,8,FALSE)</f>
        <v>Samsung LM281</v>
      </c>
      <c r="H11" s="135" t="str">
        <f>VLOOKUP($B11,Данные!$A$2:$W$1215,14,FALSE)</f>
        <v>Рассеиватель - акрил (ПММА), основание из термостойкого пластика</v>
      </c>
      <c r="I11" s="135" t="str">
        <f>VLOOKUP($B11,Данные!$A$2:$W$1215,4,FALSE)</f>
        <v>176-264В AС</v>
      </c>
      <c r="J11" s="135">
        <f>VLOOKUP($B11,Данные!$A$2:$W$1215,5,FALSE)</f>
        <v>0.95</v>
      </c>
      <c r="K11" s="135" t="str">
        <f>VLOOKUP($B11,Данные!$A$2:$W$1215,15,FALSE)</f>
        <v xml:space="preserve"> -60°...+50° С</v>
      </c>
      <c r="L11" s="135" t="str">
        <f>VLOOKUP($B11,Данные!$A$2:$W$1215,16,FALSE)</f>
        <v>100 000 ч</v>
      </c>
      <c r="M11" s="135" t="str">
        <f>VLOOKUP($B11,Данные!A:AB,10,FALSE)</f>
        <v>400х400х430 (посадочное отв. 64 мм)</v>
      </c>
      <c r="N11" s="307" t="str">
        <f>VLOOKUP($B11,Данные!A:AB,11,FALSE)</f>
        <v>410x410x410</v>
      </c>
      <c r="O11" s="307">
        <f>VLOOKUP($B11,Данные!A:AB,12,FALSE)</f>
        <v>1400</v>
      </c>
      <c r="P11" s="307">
        <f>VLOOKUP($B11,Данные!A:AB,13,FALSE)</f>
        <v>2000</v>
      </c>
      <c r="Q11" s="30">
        <f>VLOOKUP($B11,Данные!$A$2:$W$1215,9,FALSE)</f>
        <v>168</v>
      </c>
      <c r="R11" s="27">
        <f>VLOOKUP($B11,Данные!$A$2:$W$1215,2,FALSE)</f>
        <v>30</v>
      </c>
      <c r="S11" s="28">
        <f>VLOOKUP($B11,Данные!$A$2:$W$1215,3,FALSE)</f>
        <v>3750</v>
      </c>
      <c r="T11" s="29">
        <f>S11/R11</f>
        <v>125</v>
      </c>
      <c r="U11" s="34" t="str">
        <f>VLOOKUP($B11,Данные!$A$2:$W$1215,17,FALSE)</f>
        <v>5000К 4000К* 3000К*</v>
      </c>
      <c r="V11" s="34">
        <f>VLOOKUP($B11,Данные!$A$2:$W$1215,7,FALSE)</f>
        <v>44</v>
      </c>
      <c r="W11" s="104" t="str">
        <f>VLOOKUP($B11,Данные!$A$2:$W$1215,18,FALSE)</f>
        <v>3 года</v>
      </c>
      <c r="X11" s="135"/>
      <c r="Y11" s="113">
        <f>VLOOKUP($B11,Данные!$A$2:$X$1215,24,FALSE)</f>
        <v>4795</v>
      </c>
    </row>
    <row r="12" spans="1:25" ht="90" customHeight="1">
      <c r="A12" s="567"/>
      <c r="B12" s="192" t="s">
        <v>522</v>
      </c>
      <c r="C12" s="173">
        <f>VLOOKUP(B12,Данные!A:AB,28,FALSE)</f>
        <v>6017</v>
      </c>
      <c r="D12" s="533"/>
      <c r="E12" s="536"/>
      <c r="F12" s="135" t="str">
        <f>VLOOKUP($B12,Данные!$A$2:$W$1215,6,FALSE)</f>
        <v>М (равномерная)</v>
      </c>
      <c r="G12" s="135" t="str">
        <f>VLOOKUP($B12,Данные!$A$2:$W$1215,8,FALSE)</f>
        <v>Samsung LM281</v>
      </c>
      <c r="H12" s="135" t="str">
        <f>VLOOKUP($B12,Данные!$A$2:$W$1215,14,FALSE)</f>
        <v>Рассеиватель - акрил (ПММА), основание из термостойкого пластика</v>
      </c>
      <c r="I12" s="135" t="str">
        <f>VLOOKUP($B12,Данные!$A$2:$W$1215,4,FALSE)</f>
        <v>176-264В AС</v>
      </c>
      <c r="J12" s="135">
        <f>VLOOKUP($B12,Данные!$A$2:$W$1215,5,FALSE)</f>
        <v>0.95</v>
      </c>
      <c r="K12" s="135" t="str">
        <f>VLOOKUP($B12,Данные!$A$2:$W$1215,15,FALSE)</f>
        <v xml:space="preserve"> -60°...+50° С</v>
      </c>
      <c r="L12" s="135" t="str">
        <f>VLOOKUP($B12,Данные!$A$2:$W$1215,16,FALSE)</f>
        <v>100 000 ч</v>
      </c>
      <c r="M12" s="135" t="str">
        <f>VLOOKUP($B12,Данные!A:AB,10,FALSE)</f>
        <v>400х400х430 (посадочное отв. 64 мм)</v>
      </c>
      <c r="N12" s="307" t="str">
        <f>VLOOKUP($B12,Данные!A:AB,11,FALSE)</f>
        <v>410x410x410</v>
      </c>
      <c r="O12" s="307">
        <f>VLOOKUP($B12,Данные!A:AB,12,FALSE)</f>
        <v>1400</v>
      </c>
      <c r="P12" s="307">
        <f>VLOOKUP($B12,Данные!A:AB,13,FALSE)</f>
        <v>2000</v>
      </c>
      <c r="Q12" s="30">
        <f>VLOOKUP($B12,Данные!$A$2:$W$1215,9,FALSE)</f>
        <v>168</v>
      </c>
      <c r="R12" s="27">
        <f>VLOOKUP($B12,Данные!$A$2:$W$1215,2,FALSE)</f>
        <v>40</v>
      </c>
      <c r="S12" s="28">
        <f>VLOOKUP($B12,Данные!$A$2:$W$1215,3,FALSE)</f>
        <v>4800</v>
      </c>
      <c r="T12" s="29">
        <f>S12/R12</f>
        <v>120</v>
      </c>
      <c r="U12" s="34" t="str">
        <f>VLOOKUP($B12,Данные!$A$2:$W$1215,17,FALSE)</f>
        <v>5000К 4000К* 3000К*</v>
      </c>
      <c r="V12" s="34">
        <f>VLOOKUP($B12,Данные!$A$2:$W$1215,7,FALSE)</f>
        <v>44</v>
      </c>
      <c r="W12" s="104" t="str">
        <f>VLOOKUP($B12,Данные!$A$2:$W$1215,18,FALSE)</f>
        <v>3 года</v>
      </c>
      <c r="X12" s="135"/>
      <c r="Y12" s="113">
        <f>VLOOKUP($B12,Данные!$A$2:$X$1215,24,FALSE)</f>
        <v>6605</v>
      </c>
    </row>
    <row r="13" spans="1:25" ht="90" customHeight="1" thickBot="1">
      <c r="A13" s="568"/>
      <c r="B13" s="193" t="s">
        <v>523</v>
      </c>
      <c r="C13" s="174">
        <f>VLOOKUP(B13,Данные!A:AB,28,FALSE)</f>
        <v>6018</v>
      </c>
      <c r="D13" s="534"/>
      <c r="E13" s="537"/>
      <c r="F13" s="135" t="str">
        <f>VLOOKUP($B13,Данные!$A$2:$W$1215,6,FALSE)</f>
        <v>М (равномерная)</v>
      </c>
      <c r="G13" s="135" t="str">
        <f>VLOOKUP($B13,Данные!$A$2:$W$1215,8,FALSE)</f>
        <v>Samsung LM281</v>
      </c>
      <c r="H13" s="135" t="str">
        <f>VLOOKUP($B13,Данные!$A$2:$W$1215,14,FALSE)</f>
        <v>Рассеиватель - акрил (ПММА), основание из термостойкого пластика</v>
      </c>
      <c r="I13" s="135" t="str">
        <f>VLOOKUP($B13,Данные!$A$2:$W$1215,4,FALSE)</f>
        <v>176-264В AС</v>
      </c>
      <c r="J13" s="135">
        <f>VLOOKUP($B13,Данные!$A$2:$W$1215,5,FALSE)</f>
        <v>0.95</v>
      </c>
      <c r="K13" s="135" t="str">
        <f>VLOOKUP($B13,Данные!$A$2:$W$1215,15,FALSE)</f>
        <v xml:space="preserve"> -60°...+50° С</v>
      </c>
      <c r="L13" s="135" t="str">
        <f>VLOOKUP($B13,Данные!$A$2:$W$1215,16,FALSE)</f>
        <v>100 000 ч</v>
      </c>
      <c r="M13" s="135" t="str">
        <f>VLOOKUP($B13,Данные!A:AB,10,FALSE)</f>
        <v>400х400х430 (посадочное отв. 64 мм)</v>
      </c>
      <c r="N13" s="307" t="str">
        <f>VLOOKUP($B13,Данные!A:AB,11,FALSE)</f>
        <v>410x410x410</v>
      </c>
      <c r="O13" s="307">
        <f>VLOOKUP($B13,Данные!A:AB,12,FALSE)</f>
        <v>1400</v>
      </c>
      <c r="P13" s="307">
        <f>VLOOKUP($B13,Данные!A:AB,13,FALSE)</f>
        <v>2000</v>
      </c>
      <c r="Q13" s="30">
        <f>VLOOKUP($B13,Данные!$A$2:$W$1215,9,FALSE)</f>
        <v>168</v>
      </c>
      <c r="R13" s="27">
        <f>VLOOKUP($B13,Данные!$A$2:$W$1215,2,FALSE)</f>
        <v>50</v>
      </c>
      <c r="S13" s="28">
        <f>VLOOKUP($B13,Данные!$A$2:$W$1215,3,FALSE)</f>
        <v>5750</v>
      </c>
      <c r="T13" s="29">
        <f>S13/R13</f>
        <v>115</v>
      </c>
      <c r="U13" s="34" t="str">
        <f>VLOOKUP($B13,Данные!$A$2:$W$1215,17,FALSE)</f>
        <v>5000К 4000К* 3000К*</v>
      </c>
      <c r="V13" s="34">
        <f>VLOOKUP($B13,Данные!$A$2:$W$1215,7,FALSE)</f>
        <v>44</v>
      </c>
      <c r="W13" s="104" t="str">
        <f>VLOOKUP($B13,Данные!$A$2:$W$1215,18,FALSE)</f>
        <v>3 года</v>
      </c>
      <c r="X13" s="135"/>
      <c r="Y13" s="113">
        <f>VLOOKUP($B13,Данные!$A$2:$X$1215,24,FALSE)</f>
        <v>6605</v>
      </c>
    </row>
    <row r="14" spans="1:25" s="106" customFormat="1" ht="60" customHeight="1">
      <c r="A14" s="607" t="s">
        <v>503</v>
      </c>
      <c r="B14" s="608"/>
      <c r="C14" s="608"/>
      <c r="D14" s="608"/>
      <c r="E14" s="608"/>
      <c r="F14" s="608"/>
      <c r="G14" s="608"/>
      <c r="H14" s="608"/>
      <c r="I14" s="608"/>
      <c r="J14" s="608"/>
      <c r="K14" s="608"/>
      <c r="L14" s="608"/>
      <c r="M14" s="608"/>
      <c r="N14" s="608"/>
      <c r="O14" s="608"/>
      <c r="P14" s="608"/>
      <c r="Q14" s="608"/>
      <c r="R14" s="608"/>
      <c r="S14" s="608"/>
      <c r="T14" s="608"/>
      <c r="U14" s="608"/>
      <c r="V14" s="608"/>
      <c r="W14" s="608"/>
      <c r="X14" s="608"/>
      <c r="Y14" s="608"/>
    </row>
  </sheetData>
  <mergeCells count="20">
    <mergeCell ref="A1:B1"/>
    <mergeCell ref="C1:X1"/>
    <mergeCell ref="E8:E10"/>
    <mergeCell ref="D5:D7"/>
    <mergeCell ref="E5:E7"/>
    <mergeCell ref="A2:Y2"/>
    <mergeCell ref="A3:A4"/>
    <mergeCell ref="B3:B4"/>
    <mergeCell ref="D3:D4"/>
    <mergeCell ref="E3:V3"/>
    <mergeCell ref="W3:W4"/>
    <mergeCell ref="X3:X4"/>
    <mergeCell ref="C3:C4"/>
    <mergeCell ref="A14:Y14"/>
    <mergeCell ref="D11:D13"/>
    <mergeCell ref="E11:E13"/>
    <mergeCell ref="A11:A13"/>
    <mergeCell ref="A5:A7"/>
    <mergeCell ref="A8:A10"/>
    <mergeCell ref="D8:D10"/>
  </mergeCells>
  <pageMargins left="0.25" right="0.25" top="0.75" bottom="0.75" header="0.3" footer="0.3"/>
  <pageSetup paperSize="9" scale="40" fitToHeight="0" orientation="landscape" verticalDpi="300" r:id="rId1"/>
  <headerFooter alignWithMargins="0"/>
  <rowBreaks count="2" manualBreakCount="2">
    <brk id="7" max="27" man="1"/>
    <brk id="13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66FF"/>
    <outlinePr summaryBelow="0" summaryRight="0"/>
    <pageSetUpPr fitToPage="1"/>
  </sheetPr>
  <dimension ref="A1:Z20"/>
  <sheetViews>
    <sheetView view="pageBreakPreview" zoomScale="70" zoomScaleNormal="65" zoomScaleSheetLayoutView="70" workbookViewId="0">
      <pane xSplit="2" ySplit="4" topLeftCell="Q5" activePane="bottomRight" state="frozen"/>
      <selection activeCell="E28" sqref="E28"/>
      <selection pane="topRight" activeCell="E28" sqref="E28"/>
      <selection pane="bottomLeft" activeCell="E28" sqref="E28"/>
      <selection pane="bottomRight" activeCell="Y1" sqref="Y1:Z1048576"/>
    </sheetView>
  </sheetViews>
  <sheetFormatPr defaultColWidth="9.140625" defaultRowHeight="14.25" outlineLevelCol="1"/>
  <cols>
    <col min="1" max="1" width="65.7109375" style="5" customWidth="1"/>
    <col min="2" max="2" width="32.7109375" style="92" customWidth="1"/>
    <col min="3" max="3" width="20.42578125" style="92" customWidth="1"/>
    <col min="4" max="4" width="25.7109375" style="5" customWidth="1"/>
    <col min="5" max="5" width="40.7109375" style="5" customWidth="1"/>
    <col min="6" max="6" width="14" style="5" customWidth="1" outlineLevel="1"/>
    <col min="7" max="7" width="10.85546875" style="5" customWidth="1" outlineLevel="1"/>
    <col min="8" max="8" width="24" style="5" customWidth="1" outlineLevel="1"/>
    <col min="9" max="9" width="13.140625" style="5" customWidth="1" outlineLevel="1"/>
    <col min="10" max="10" width="7.85546875" style="5" customWidth="1" outlineLevel="1"/>
    <col min="11" max="11" width="13.28515625" style="5" customWidth="1" outlineLevel="1"/>
    <col min="12" max="12" width="11.140625" style="5" customWidth="1" outlineLevel="1"/>
    <col min="13" max="13" width="15.28515625" style="6" customWidth="1" outlineLevel="1"/>
    <col min="14" max="14" width="15.28515625" style="5" customWidth="1" outlineLevel="1"/>
    <col min="15" max="16" width="12.28515625" style="5" customWidth="1" outlineLevel="1"/>
    <col min="17" max="17" width="12.7109375" style="5" customWidth="1"/>
    <col min="18" max="18" width="14.7109375" style="5" customWidth="1"/>
    <col min="19" max="19" width="11.140625" style="5" customWidth="1"/>
    <col min="20" max="20" width="12.7109375" style="5" customWidth="1"/>
    <col min="21" max="21" width="13.7109375" style="5" customWidth="1"/>
    <col min="22" max="22" width="12.5703125" style="5" customWidth="1"/>
    <col min="23" max="23" width="14.7109375" style="5" customWidth="1"/>
    <col min="24" max="24" width="14.28515625" style="5" customWidth="1"/>
    <col min="25" max="25" width="15.7109375" style="5" customWidth="1"/>
    <col min="26" max="16384" width="9.140625" style="5"/>
  </cols>
  <sheetData>
    <row r="1" spans="1:26" ht="31.5" customHeight="1">
      <c r="A1" s="619" t="s">
        <v>606</v>
      </c>
      <c r="B1" s="620"/>
      <c r="C1" s="614"/>
      <c r="D1" s="614"/>
      <c r="E1" s="614"/>
      <c r="F1" s="614"/>
      <c r="G1" s="614"/>
      <c r="H1" s="614"/>
      <c r="I1" s="614"/>
      <c r="J1" s="614"/>
      <c r="K1" s="614"/>
      <c r="L1" s="614"/>
      <c r="M1" s="614"/>
      <c r="N1" s="614"/>
      <c r="O1" s="614"/>
      <c r="P1" s="614"/>
      <c r="Q1" s="614"/>
      <c r="R1" s="614"/>
      <c r="S1" s="614"/>
      <c r="T1" s="614"/>
      <c r="U1" s="614"/>
      <c r="V1" s="614"/>
      <c r="W1" s="614"/>
      <c r="X1" s="614"/>
    </row>
    <row r="2" spans="1:26" ht="30" customHeight="1">
      <c r="A2" s="618" t="s">
        <v>222</v>
      </c>
      <c r="B2" s="618"/>
      <c r="C2" s="618"/>
      <c r="D2" s="618"/>
      <c r="E2" s="618"/>
      <c r="F2" s="618"/>
      <c r="G2" s="618"/>
      <c r="H2" s="618"/>
      <c r="I2" s="618"/>
      <c r="J2" s="618"/>
      <c r="K2" s="618"/>
      <c r="L2" s="618"/>
      <c r="M2" s="618"/>
      <c r="N2" s="618"/>
      <c r="O2" s="618"/>
      <c r="P2" s="618"/>
      <c r="Q2" s="618"/>
      <c r="R2" s="618"/>
      <c r="S2" s="618"/>
      <c r="T2" s="618"/>
      <c r="U2" s="618"/>
      <c r="V2" s="618"/>
      <c r="W2" s="618"/>
      <c r="X2" s="618"/>
      <c r="Y2" s="618"/>
    </row>
    <row r="3" spans="1:26" s="101" customFormat="1" ht="24.95" customHeight="1">
      <c r="A3" s="547" t="s">
        <v>0</v>
      </c>
      <c r="B3" s="547" t="s">
        <v>1</v>
      </c>
      <c r="C3" s="547" t="s">
        <v>239</v>
      </c>
      <c r="D3" s="547" t="s">
        <v>4</v>
      </c>
      <c r="E3" s="526" t="s">
        <v>9</v>
      </c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  <c r="Q3" s="527"/>
      <c r="R3" s="527"/>
      <c r="S3" s="527"/>
      <c r="T3" s="527"/>
      <c r="U3" s="527"/>
      <c r="V3" s="528"/>
      <c r="W3" s="549" t="s">
        <v>3</v>
      </c>
      <c r="X3" s="549" t="s">
        <v>163</v>
      </c>
      <c r="Y3" s="523"/>
      <c r="Z3" s="9"/>
    </row>
    <row r="4" spans="1:26" s="101" customFormat="1" ht="78.75" customHeight="1" thickBot="1">
      <c r="A4" s="548"/>
      <c r="B4" s="548"/>
      <c r="C4" s="548"/>
      <c r="D4" s="548"/>
      <c r="E4" s="153" t="s">
        <v>18</v>
      </c>
      <c r="F4" s="153" t="s">
        <v>13</v>
      </c>
      <c r="G4" s="153" t="s">
        <v>5</v>
      </c>
      <c r="H4" s="153" t="s">
        <v>6</v>
      </c>
      <c r="I4" s="153" t="s">
        <v>12</v>
      </c>
      <c r="J4" s="153" t="s">
        <v>11</v>
      </c>
      <c r="K4" s="153" t="s">
        <v>10</v>
      </c>
      <c r="L4" s="153" t="s">
        <v>8</v>
      </c>
      <c r="M4" s="306" t="s">
        <v>469</v>
      </c>
      <c r="N4" s="306" t="s">
        <v>470</v>
      </c>
      <c r="O4" s="153" t="s">
        <v>471</v>
      </c>
      <c r="P4" s="306" t="s">
        <v>472</v>
      </c>
      <c r="Q4" s="390" t="s">
        <v>545</v>
      </c>
      <c r="R4" s="153" t="s">
        <v>25</v>
      </c>
      <c r="S4" s="153" t="s">
        <v>28</v>
      </c>
      <c r="T4" s="153" t="s">
        <v>27</v>
      </c>
      <c r="U4" s="153" t="s">
        <v>21</v>
      </c>
      <c r="V4" s="153" t="s">
        <v>2</v>
      </c>
      <c r="W4" s="550"/>
      <c r="X4" s="550"/>
      <c r="Y4" s="437" t="s">
        <v>30</v>
      </c>
      <c r="Z4" s="9"/>
    </row>
    <row r="5" spans="1:26" ht="90" customHeight="1">
      <c r="A5" s="529"/>
      <c r="B5" s="37" t="s">
        <v>225</v>
      </c>
      <c r="C5" s="172">
        <f>VLOOKUP(B5,Данные!A:AB,28,FALSE)</f>
        <v>7001</v>
      </c>
      <c r="D5" s="532" t="s">
        <v>223</v>
      </c>
      <c r="E5" s="535" t="str">
        <f>CONCATENATE(CONCATENATE($F$4,": ",$F5,CHAR(10),$G$4,": ",$G5,CHAR(10),$H$4,": ",$H5,CHAR(10),$I$4,": ",$I5,CHAR(10),$J$4,": ",$J5,CHAR(10),$K$4,": ",$K5,CHAR(10),$L$4,": ",$L5,CHAR(10)),"*Цветовая темп.: 5000К (по умолчанию), 3000К, 4000К (опционально)","
")</f>
        <v xml:space="preserve">КСС: Д (Косинусная)
Светодиоды: Samsung LM281
Материал: Рассеиватель - акрил (ПММА), основание - металл с порошковой покраской
Рабочее напряжение: 176-264В AС
Сos φ: 0,95
Рабочая t°:  -5°...+35° С
Срок службы: 100 000 ч
*Цветовая темп.: 5000К (по умолчанию), 3000К, 4000К (опционально)
</v>
      </c>
      <c r="F5" s="148" t="str">
        <f>VLOOKUP($B5,Данные!$A$2:$W$1215,6,FALSE)</f>
        <v>Д (Косинусная)</v>
      </c>
      <c r="G5" s="148" t="str">
        <f>VLOOKUP($B5,Данные!$A$2:$W$1215,8,FALSE)</f>
        <v>Samsung LM281</v>
      </c>
      <c r="H5" s="148" t="str">
        <f>VLOOKUP($B5,Данные!$A$2:$W$1215,14,FALSE)</f>
        <v>Рассеиватель - акрил (ПММА), основание - металл с порошковой покраской</v>
      </c>
      <c r="I5" s="148" t="str">
        <f>VLOOKUP($B5,Данные!$A$2:$W$1215,4,FALSE)</f>
        <v>176-264В AС</v>
      </c>
      <c r="J5" s="148">
        <f>VLOOKUP($B5,Данные!$A$2:$W$1215,5,FALSE)</f>
        <v>0.95</v>
      </c>
      <c r="K5" s="148" t="str">
        <f>VLOOKUP($B5,Данные!$A$2:$W$1215,15,FALSE)</f>
        <v xml:space="preserve"> -5°...+35° С</v>
      </c>
      <c r="L5" s="148" t="str">
        <f>VLOOKUP($B5,Данные!$A$2:$W$1215,16,FALSE)</f>
        <v>100 000 ч</v>
      </c>
      <c r="M5" s="22" t="str">
        <f>VLOOKUP($B5,Данные!A:AB,10,FALSE)</f>
        <v>595x595x45</v>
      </c>
      <c r="N5" s="22" t="str">
        <f>VLOOKUP($B5,Данные!A:AB,11,FALSE)</f>
        <v>600x600x50</v>
      </c>
      <c r="O5" s="22">
        <f>VLOOKUP($B5,Данные!A:AB,12,FALSE)</f>
        <v>2450</v>
      </c>
      <c r="P5" s="22">
        <f>VLOOKUP($B5,Данные!A:AB,13,FALSE)</f>
        <v>3050</v>
      </c>
      <c r="Q5" s="22">
        <f>VLOOKUP($B5,Данные!$A$2:$W$1215,9,FALSE)</f>
        <v>56</v>
      </c>
      <c r="R5" s="19">
        <f>VLOOKUP($B5,Данные!$A$2:$W$1215,2,FALSE)</f>
        <v>30</v>
      </c>
      <c r="S5" s="20">
        <f>VLOOKUP($B5,Данные!$A$2:$W$1215,3,FALSE)</f>
        <v>3600</v>
      </c>
      <c r="T5" s="21">
        <f t="shared" ref="T5:T16" si="0">S5/R5</f>
        <v>120</v>
      </c>
      <c r="U5" s="35" t="str">
        <f>VLOOKUP($B5,Данные!$A$2:$W$1215,17,FALSE)</f>
        <v>5000К 4000К* 3000К*</v>
      </c>
      <c r="V5" s="35">
        <f>VLOOKUP($B5,Данные!$A$2:$W$1215,7,FALSE)</f>
        <v>20</v>
      </c>
      <c r="W5" s="103" t="str">
        <f>VLOOKUP($B5,Данные!$A$2:$W$1215,18,FALSE)</f>
        <v>5 лет</v>
      </c>
      <c r="X5" s="148"/>
      <c r="Y5" s="113">
        <f>VLOOKUP($B5,Данные!$A$2:$X$1215,24,FALSE)</f>
        <v>3475</v>
      </c>
    </row>
    <row r="6" spans="1:26" ht="90" customHeight="1">
      <c r="A6" s="530"/>
      <c r="B6" s="38" t="s">
        <v>226</v>
      </c>
      <c r="C6" s="173">
        <f>VLOOKUP(B6,Данные!A:AB,28,FALSE)</f>
        <v>7002</v>
      </c>
      <c r="D6" s="533"/>
      <c r="E6" s="536"/>
      <c r="F6" s="149" t="str">
        <f>VLOOKUP($B6,Данные!$A$2:$W$1215,6,FALSE)</f>
        <v>Д (Косинусная)</v>
      </c>
      <c r="G6" s="149" t="str">
        <f>VLOOKUP($B6,Данные!$A$2:$W$1215,8,FALSE)</f>
        <v>Samsung LM281</v>
      </c>
      <c r="H6" s="149" t="str">
        <f>VLOOKUP($B6,Данные!$A$2:$W$1215,14,FALSE)</f>
        <v>Рассеиватель - акрил (ПММА), основание - металл с порошковой покраской</v>
      </c>
      <c r="I6" s="149" t="str">
        <f>VLOOKUP($B6,Данные!$A$2:$W$1215,4,FALSE)</f>
        <v>176-264В AС</v>
      </c>
      <c r="J6" s="149">
        <f>VLOOKUP($B6,Данные!$A$2:$W$1215,5,FALSE)</f>
        <v>0.95</v>
      </c>
      <c r="K6" s="149" t="str">
        <f>VLOOKUP($B6,Данные!$A$2:$W$1215,15,FALSE)</f>
        <v xml:space="preserve"> -5°...+35° С</v>
      </c>
      <c r="L6" s="149" t="str">
        <f>VLOOKUP($B6,Данные!$A$2:$W$1215,16,FALSE)</f>
        <v>100 000 ч</v>
      </c>
      <c r="M6" s="307" t="str">
        <f>VLOOKUP($B6,Данные!A:AB,10,FALSE)</f>
        <v>595x595x45</v>
      </c>
      <c r="N6" s="307" t="str">
        <f>VLOOKUP($B6,Данные!A:AB,11,FALSE)</f>
        <v>600x600x50</v>
      </c>
      <c r="O6" s="307">
        <f>VLOOKUP($B6,Данные!A:AB,12,FALSE)</f>
        <v>2500</v>
      </c>
      <c r="P6" s="307">
        <f>VLOOKUP($B6,Данные!A:AB,13,FALSE)</f>
        <v>3100</v>
      </c>
      <c r="Q6" s="151">
        <f>VLOOKUP($B6,Данные!$A$2:$W$1215,9,FALSE)</f>
        <v>64</v>
      </c>
      <c r="R6" s="27">
        <f>VLOOKUP($B6,Данные!$A$2:$W$1215,2,FALSE)</f>
        <v>40</v>
      </c>
      <c r="S6" s="28">
        <f>VLOOKUP($B6,Данные!$A$2:$W$1215,3,FALSE)</f>
        <v>4800</v>
      </c>
      <c r="T6" s="29">
        <f t="shared" si="0"/>
        <v>120</v>
      </c>
      <c r="U6" s="34" t="str">
        <f>VLOOKUP($B6,Данные!$A$2:$W$1215,17,FALSE)</f>
        <v>5000К 4000К* 3000К*</v>
      </c>
      <c r="V6" s="34">
        <f>VLOOKUP($B6,Данные!$A$2:$W$1215,7,FALSE)</f>
        <v>20</v>
      </c>
      <c r="W6" s="104" t="str">
        <f>VLOOKUP($B6,Данные!$A$2:$W$1215,18,FALSE)</f>
        <v>5 лет</v>
      </c>
      <c r="X6" s="149"/>
      <c r="Y6" s="113">
        <f>VLOOKUP($B6,Данные!$A$2:$X$1215,24,FALSE)</f>
        <v>3580</v>
      </c>
    </row>
    <row r="7" spans="1:26" ht="90" customHeight="1" thickBot="1">
      <c r="A7" s="531"/>
      <c r="B7" s="38" t="s">
        <v>227</v>
      </c>
      <c r="C7" s="173">
        <f>VLOOKUP(B7,Данные!A:AB,28,FALSE)</f>
        <v>7003</v>
      </c>
      <c r="D7" s="534"/>
      <c r="E7" s="537"/>
      <c r="F7" s="150" t="str">
        <f>VLOOKUP($B7,Данные!$A$2:$W$1215,6,FALSE)</f>
        <v>Д (Косинусная)</v>
      </c>
      <c r="G7" s="150" t="str">
        <f>VLOOKUP($B7,Данные!$A$2:$W$1215,8,FALSE)</f>
        <v>Samsung LM281</v>
      </c>
      <c r="H7" s="150" t="str">
        <f>VLOOKUP($B7,Данные!$A$2:$W$1215,14,FALSE)</f>
        <v>Рассеиватель - акрил (ПММА), основание - металл с порошковой покраской</v>
      </c>
      <c r="I7" s="150" t="str">
        <f>VLOOKUP($B7,Данные!$A$2:$W$1215,4,FALSE)</f>
        <v>176-264В AС</v>
      </c>
      <c r="J7" s="150">
        <f>VLOOKUP($B7,Данные!$A$2:$W$1215,5,FALSE)</f>
        <v>0.95</v>
      </c>
      <c r="K7" s="150" t="str">
        <f>VLOOKUP($B7,Данные!$A$2:$W$1215,15,FALSE)</f>
        <v xml:space="preserve"> -5°...+35° С</v>
      </c>
      <c r="L7" s="150" t="str">
        <f>VLOOKUP($B7,Данные!$A$2:$W$1215,16,FALSE)</f>
        <v>100 000 ч</v>
      </c>
      <c r="M7" s="308" t="str">
        <f>VLOOKUP($B7,Данные!A:AB,10,FALSE)</f>
        <v>595x595x45</v>
      </c>
      <c r="N7" s="308" t="str">
        <f>VLOOKUP($B7,Данные!A:AB,11,FALSE)</f>
        <v>600x600x50</v>
      </c>
      <c r="O7" s="308">
        <f>VLOOKUP($B7,Данные!A:AB,12,FALSE)</f>
        <v>2800</v>
      </c>
      <c r="P7" s="308">
        <f>VLOOKUP($B7,Данные!A:AB,13,FALSE)</f>
        <v>3400</v>
      </c>
      <c r="Q7" s="152">
        <f>VLOOKUP($B7,Данные!$A$2:$W$1215,9,FALSE)</f>
        <v>80</v>
      </c>
      <c r="R7" s="23">
        <f>VLOOKUP($B7,Данные!$A$2:$W$1215,2,FALSE)</f>
        <v>50</v>
      </c>
      <c r="S7" s="24">
        <f>VLOOKUP($B7,Данные!$A$2:$W$1215,3,FALSE)</f>
        <v>6000</v>
      </c>
      <c r="T7" s="25">
        <f t="shared" si="0"/>
        <v>120</v>
      </c>
      <c r="U7" s="36" t="str">
        <f>VLOOKUP($B7,Данные!$A$2:$W$1215,17,FALSE)</f>
        <v>5000К 4000К* 3000К*</v>
      </c>
      <c r="V7" s="36">
        <f>VLOOKUP($B7,Данные!$A$2:$W$1215,7,FALSE)</f>
        <v>20</v>
      </c>
      <c r="W7" s="105" t="str">
        <f>VLOOKUP($B7,Данные!$A$2:$W$1215,18,FALSE)</f>
        <v>5 лет</v>
      </c>
      <c r="X7" s="150"/>
      <c r="Y7" s="114">
        <f>VLOOKUP($B7,Данные!$A$2:$X$1215,24,FALSE)</f>
        <v>4885</v>
      </c>
    </row>
    <row r="8" spans="1:26" ht="90" customHeight="1">
      <c r="A8" s="529"/>
      <c r="B8" s="37" t="s">
        <v>228</v>
      </c>
      <c r="C8" s="172">
        <f>VLOOKUP(B8,Данные!A:AB,28,FALSE)</f>
        <v>7004</v>
      </c>
      <c r="D8" s="532" t="s">
        <v>223</v>
      </c>
      <c r="E8" s="535" t="str">
        <f>CONCATENATE(CONCATENATE($F$4,": ",$F8,CHAR(10),$G$4,": ",$G8,CHAR(10),$H$4,": ",$H8,CHAR(10),$I$4,": ",$I8,CHAR(10),$J$4,": ",$J8,CHAR(10),$K$4,": ",$K8,CHAR(10),$L$4,": ",$L8,CHAR(10)),"*Цветовая темп.: 5000К (по умолчанию), 3000К, 4000К (опционально)","
")</f>
        <v xml:space="preserve">КСС: Д (Косинусная)
Светодиоды: Samsung LM281
Материал: Рассеиватель - акрил (ПММА), основание - металл с порошковой покраской
Рабочее напряжение: 176-264В AС
Сos φ: 0,95
Рабочая t°:  -5°...+35° С
Срок службы: 100 000 ч
*Цветовая темп.: 5000К (по умолчанию), 3000К, 4000К (опционально)
</v>
      </c>
      <c r="F8" s="148" t="str">
        <f>VLOOKUP($B8,Данные!$A$2:$W$1215,6,FALSE)</f>
        <v>Д (Косинусная)</v>
      </c>
      <c r="G8" s="148" t="str">
        <f>VLOOKUP($B8,Данные!$A$2:$W$1215,8,FALSE)</f>
        <v>Samsung LM281</v>
      </c>
      <c r="H8" s="148" t="str">
        <f>VLOOKUP($B8,Данные!$A$2:$W$1215,14,FALSE)</f>
        <v>Рассеиватель - акрил (ПММА), основание - металл с порошковой покраской</v>
      </c>
      <c r="I8" s="148" t="str">
        <f>VLOOKUP($B8,Данные!$A$2:$W$1215,4,FALSE)</f>
        <v>176-264В AС</v>
      </c>
      <c r="J8" s="148">
        <f>VLOOKUP($B8,Данные!$A$2:$W$1215,5,FALSE)</f>
        <v>0.95</v>
      </c>
      <c r="K8" s="148" t="str">
        <f>VLOOKUP($B8,Данные!$A$2:$W$1215,15,FALSE)</f>
        <v xml:space="preserve"> -5°...+35° С</v>
      </c>
      <c r="L8" s="148" t="str">
        <f>VLOOKUP($B8,Данные!$A$2:$W$1215,16,FALSE)</f>
        <v>100 000 ч</v>
      </c>
      <c r="M8" s="22" t="str">
        <f>VLOOKUP($B8,Данные!A:AB,10,FALSE)</f>
        <v>595x595x45</v>
      </c>
      <c r="N8" s="22" t="str">
        <f>VLOOKUP($B8,Данные!A:AB,11,FALSE)</f>
        <v>600x600x50</v>
      </c>
      <c r="O8" s="22">
        <f>VLOOKUP($B8,Данные!A:AB,12,FALSE)</f>
        <v>2500</v>
      </c>
      <c r="P8" s="22">
        <f>VLOOKUP($B8,Данные!A:AB,13,FALSE)</f>
        <v>3450</v>
      </c>
      <c r="Q8" s="22">
        <f>VLOOKUP($B8,Данные!$A$2:$W$1215,9,FALSE)</f>
        <v>56</v>
      </c>
      <c r="R8" s="19">
        <f>VLOOKUP($B8,Данные!$A$2:$W$1215,2,FALSE)</f>
        <v>30</v>
      </c>
      <c r="S8" s="20">
        <f>VLOOKUP($B8,Данные!$A$2:$W$1215,3,FALSE)</f>
        <v>3600</v>
      </c>
      <c r="T8" s="21">
        <f t="shared" si="0"/>
        <v>120</v>
      </c>
      <c r="U8" s="35" t="str">
        <f>VLOOKUP($B8,Данные!$A$2:$W$1215,17,FALSE)</f>
        <v>5000К 4000К* 3000К*</v>
      </c>
      <c r="V8" s="35">
        <f>VLOOKUP($B8,Данные!$A$2:$W$1215,7,FALSE)</f>
        <v>20</v>
      </c>
      <c r="W8" s="103" t="str">
        <f>VLOOKUP($B8,Данные!$A$2:$W$1215,18,FALSE)</f>
        <v>5 лет</v>
      </c>
      <c r="X8" s="148"/>
      <c r="Y8" s="113">
        <f>VLOOKUP($B8,Данные!$A$2:$X$1215,24,FALSE)</f>
        <v>3475</v>
      </c>
    </row>
    <row r="9" spans="1:26" ht="90" customHeight="1">
      <c r="A9" s="530"/>
      <c r="B9" s="38" t="s">
        <v>231</v>
      </c>
      <c r="C9" s="173">
        <f>VLOOKUP(B9,Данные!A:AB,28,FALSE)</f>
        <v>7005</v>
      </c>
      <c r="D9" s="533"/>
      <c r="E9" s="536"/>
      <c r="F9" s="149" t="str">
        <f>VLOOKUP($B9,Данные!$A$2:$W$1215,6,FALSE)</f>
        <v>Д (Косинусная)</v>
      </c>
      <c r="G9" s="149" t="str">
        <f>VLOOKUP($B9,Данные!$A$2:$W$1215,8,FALSE)</f>
        <v>Samsung LM281</v>
      </c>
      <c r="H9" s="149" t="str">
        <f>VLOOKUP($B9,Данные!$A$2:$W$1215,14,FALSE)</f>
        <v>Рассеиватель - акрил (ПММА), основание - металл с порошковой покраской</v>
      </c>
      <c r="I9" s="149" t="str">
        <f>VLOOKUP($B9,Данные!$A$2:$W$1215,4,FALSE)</f>
        <v>176-264В AС</v>
      </c>
      <c r="J9" s="149">
        <f>VLOOKUP($B9,Данные!$A$2:$W$1215,5,FALSE)</f>
        <v>0.95</v>
      </c>
      <c r="K9" s="149" t="str">
        <f>VLOOKUP($B9,Данные!$A$2:$W$1215,15,FALSE)</f>
        <v xml:space="preserve"> -5°...+35° С</v>
      </c>
      <c r="L9" s="149" t="str">
        <f>VLOOKUP($B9,Данные!$A$2:$W$1215,16,FALSE)</f>
        <v>100 000 ч</v>
      </c>
      <c r="M9" s="307" t="str">
        <f>VLOOKUP($B9,Данные!A:AB,10,FALSE)</f>
        <v>595x595x45</v>
      </c>
      <c r="N9" s="307" t="str">
        <f>VLOOKUP($B9,Данные!A:AB,11,FALSE)</f>
        <v>600x600x50</v>
      </c>
      <c r="O9" s="307">
        <f>VLOOKUP($B9,Данные!A:AB,12,FALSE)</f>
        <v>2550</v>
      </c>
      <c r="P9" s="307">
        <f>VLOOKUP($B9,Данные!A:AB,13,FALSE)</f>
        <v>3200</v>
      </c>
      <c r="Q9" s="151">
        <f>VLOOKUP($B9,Данные!$A$2:$W$1215,9,FALSE)</f>
        <v>64</v>
      </c>
      <c r="R9" s="27">
        <f>VLOOKUP($B9,Данные!$A$2:$W$1215,2,FALSE)</f>
        <v>40</v>
      </c>
      <c r="S9" s="28">
        <f>VLOOKUP($B9,Данные!$A$2:$W$1215,3,FALSE)</f>
        <v>4800</v>
      </c>
      <c r="T9" s="29">
        <f t="shared" si="0"/>
        <v>120</v>
      </c>
      <c r="U9" s="34" t="str">
        <f>VLOOKUP($B9,Данные!$A$2:$W$1215,17,FALSE)</f>
        <v>5000К 4000К* 3000К*</v>
      </c>
      <c r="V9" s="34">
        <f>VLOOKUP($B9,Данные!$A$2:$W$1215,7,FALSE)</f>
        <v>20</v>
      </c>
      <c r="W9" s="104" t="str">
        <f>VLOOKUP($B9,Данные!$A$2:$W$1215,18,FALSE)</f>
        <v>5 лет</v>
      </c>
      <c r="X9" s="149"/>
      <c r="Y9" s="113">
        <f>VLOOKUP($B9,Данные!$A$2:$X$1215,24,FALSE)</f>
        <v>3580</v>
      </c>
    </row>
    <row r="10" spans="1:26" ht="90" customHeight="1" thickBot="1">
      <c r="A10" s="531"/>
      <c r="B10" s="38" t="s">
        <v>232</v>
      </c>
      <c r="C10" s="173">
        <f>VLOOKUP(B10,Данные!A:AB,28,FALSE)</f>
        <v>7006</v>
      </c>
      <c r="D10" s="534"/>
      <c r="E10" s="537"/>
      <c r="F10" s="150" t="str">
        <f>VLOOKUP($B10,Данные!$A$2:$W$1215,6,FALSE)</f>
        <v>Д (Косинусная)</v>
      </c>
      <c r="G10" s="150" t="str">
        <f>VLOOKUP($B10,Данные!$A$2:$W$1215,8,FALSE)</f>
        <v>Samsung LM281</v>
      </c>
      <c r="H10" s="150" t="str">
        <f>VLOOKUP($B10,Данные!$A$2:$W$1215,14,FALSE)</f>
        <v>Рассеиватель - акрил (ПММА), основание - металл с порошковой покраской</v>
      </c>
      <c r="I10" s="150" t="str">
        <f>VLOOKUP($B10,Данные!$A$2:$W$1215,4,FALSE)</f>
        <v>176-264В AС</v>
      </c>
      <c r="J10" s="150">
        <f>VLOOKUP($B10,Данные!$A$2:$W$1215,5,FALSE)</f>
        <v>0.95</v>
      </c>
      <c r="K10" s="150" t="str">
        <f>VLOOKUP($B10,Данные!$A$2:$W$1215,15,FALSE)</f>
        <v xml:space="preserve"> -5°...+35° С</v>
      </c>
      <c r="L10" s="150" t="str">
        <f>VLOOKUP($B10,Данные!$A$2:$W$1215,16,FALSE)</f>
        <v>100 000 ч</v>
      </c>
      <c r="M10" s="308" t="str">
        <f>VLOOKUP($B10,Данные!A:AB,10,FALSE)</f>
        <v>595x595x45</v>
      </c>
      <c r="N10" s="308" t="str">
        <f>VLOOKUP($B10,Данные!A:AB,11,FALSE)</f>
        <v>600x600x50</v>
      </c>
      <c r="O10" s="308">
        <f>VLOOKUP($B10,Данные!A:AB,12,FALSE)</f>
        <v>2600</v>
      </c>
      <c r="P10" s="308">
        <f>VLOOKUP($B10,Данные!A:AB,13,FALSE)</f>
        <v>3500</v>
      </c>
      <c r="Q10" s="152">
        <f>VLOOKUP($B10,Данные!$A$2:$W$1215,9,FALSE)</f>
        <v>80</v>
      </c>
      <c r="R10" s="23">
        <f>VLOOKUP($B10,Данные!$A$2:$W$1215,2,FALSE)</f>
        <v>50</v>
      </c>
      <c r="S10" s="24">
        <f>VLOOKUP($B10,Данные!$A$2:$W$1215,3,FALSE)</f>
        <v>6000</v>
      </c>
      <c r="T10" s="25">
        <f t="shared" si="0"/>
        <v>120</v>
      </c>
      <c r="U10" s="36" t="str">
        <f>VLOOKUP($B10,Данные!$A$2:$W$1215,17,FALSE)</f>
        <v>5000К 4000К* 3000К*</v>
      </c>
      <c r="V10" s="36">
        <f>VLOOKUP($B10,Данные!$A$2:$W$1215,7,FALSE)</f>
        <v>20</v>
      </c>
      <c r="W10" s="105" t="str">
        <f>VLOOKUP($B10,Данные!$A$2:$W$1215,18,FALSE)</f>
        <v>5 лет</v>
      </c>
      <c r="X10" s="150"/>
      <c r="Y10" s="114">
        <f>VLOOKUP($B10,Данные!$A$2:$X$1215,24,FALSE)</f>
        <v>4885</v>
      </c>
    </row>
    <row r="11" spans="1:26" ht="90" customHeight="1">
      <c r="A11" s="529"/>
      <c r="B11" s="37" t="s">
        <v>229</v>
      </c>
      <c r="C11" s="172">
        <f>VLOOKUP(B11,Данные!A:AB,28,FALSE)</f>
        <v>7007</v>
      </c>
      <c r="D11" s="532" t="s">
        <v>223</v>
      </c>
      <c r="E11" s="535" t="str">
        <f>CONCATENATE(CONCATENATE($F$4,": ",$F11,CHAR(10),$G$4,": ",$G11,CHAR(10),$H$4,": ",$H11,CHAR(10),$I$4,": ",$I11,CHAR(10),$J$4,": ",$J11,CHAR(10),$K$4,": ",$K11,CHAR(10),$L$4,": ",$L11,CHAR(10)),"*Цветовая темп.: 5000К (по умолчанию), 3000К, 4000К (опционально)","
")</f>
        <v xml:space="preserve">КСС: Д (Косинусная)
Светодиоды: Samsung LM281
Материал: Рассеиватель - акрил (ПММА), основание - металл с порошковой покраской
Рабочее напряжение: 176-264В AС
Сos φ: 0,95
Рабочая t°:  -5°...+35° С
Срок службы: 100 000 ч
*Цветовая темп.: 5000К (по умолчанию), 3000К, 4000К (опционально)
</v>
      </c>
      <c r="F11" s="148" t="str">
        <f>VLOOKUP($B11,Данные!$A$2:$W$1215,6,FALSE)</f>
        <v>Д (Косинусная)</v>
      </c>
      <c r="G11" s="148" t="str">
        <f>VLOOKUP($B11,Данные!$A$2:$W$1215,8,FALSE)</f>
        <v>Samsung LM281</v>
      </c>
      <c r="H11" s="148" t="str">
        <f>VLOOKUP($B11,Данные!$A$2:$W$1215,14,FALSE)</f>
        <v>Рассеиватель - акрил (ПММА), основание - металл с порошковой покраской</v>
      </c>
      <c r="I11" s="148" t="str">
        <f>VLOOKUP($B11,Данные!$A$2:$W$1215,4,FALSE)</f>
        <v>176-264В AС</v>
      </c>
      <c r="J11" s="148">
        <f>VLOOKUP($B11,Данные!$A$2:$W$1215,5,FALSE)</f>
        <v>0.95</v>
      </c>
      <c r="K11" s="148" t="str">
        <f>VLOOKUP($B11,Данные!$A$2:$W$1215,15,FALSE)</f>
        <v xml:space="preserve"> -5°...+35° С</v>
      </c>
      <c r="L11" s="148" t="str">
        <f>VLOOKUP($B11,Данные!$A$2:$W$1215,16,FALSE)</f>
        <v>100 000 ч</v>
      </c>
      <c r="M11" s="22" t="str">
        <f>VLOOKUP($B11,Данные!A:AB,10,FALSE)</f>
        <v>595x595x45</v>
      </c>
      <c r="N11" s="22" t="str">
        <f>VLOOKUP($B11,Данные!A:AB,11,FALSE)</f>
        <v>600x600x50</v>
      </c>
      <c r="O11" s="22">
        <f>VLOOKUP($B11,Данные!A:AB,12,FALSE)</f>
        <v>2850</v>
      </c>
      <c r="P11" s="22">
        <f>VLOOKUP($B11,Данные!A:AB,13,FALSE)</f>
        <v>3700</v>
      </c>
      <c r="Q11" s="22">
        <f>VLOOKUP($B11,Данные!$A$2:$W$1215,9,FALSE)</f>
        <v>56</v>
      </c>
      <c r="R11" s="19">
        <f>VLOOKUP($B11,Данные!$A$2:$W$1215,2,FALSE)</f>
        <v>30</v>
      </c>
      <c r="S11" s="20">
        <f>VLOOKUP($B11,Данные!$A$2:$W$1215,3,FALSE)</f>
        <v>3600</v>
      </c>
      <c r="T11" s="21">
        <f t="shared" si="0"/>
        <v>120</v>
      </c>
      <c r="U11" s="35" t="str">
        <f>VLOOKUP($B11,Данные!$A$2:$W$1215,17,FALSE)</f>
        <v>5000К 4000К* 3000К*</v>
      </c>
      <c r="V11" s="35">
        <f>VLOOKUP($B11,Данные!$A$2:$W$1215,7,FALSE)</f>
        <v>20</v>
      </c>
      <c r="W11" s="103" t="str">
        <f>VLOOKUP($B11,Данные!$A$2:$W$1215,18,FALSE)</f>
        <v>5 лет</v>
      </c>
      <c r="X11" s="148"/>
      <c r="Y11" s="113">
        <f>VLOOKUP($B11,Данные!$A$2:$X$1215,24,FALSE)</f>
        <v>3475</v>
      </c>
    </row>
    <row r="12" spans="1:26" ht="90" customHeight="1">
      <c r="A12" s="530"/>
      <c r="B12" s="38" t="s">
        <v>233</v>
      </c>
      <c r="C12" s="173">
        <f>VLOOKUP(B12,Данные!A:AB,28,FALSE)</f>
        <v>7008</v>
      </c>
      <c r="D12" s="533"/>
      <c r="E12" s="536"/>
      <c r="F12" s="149" t="str">
        <f>VLOOKUP($B12,Данные!$A$2:$W$1215,6,FALSE)</f>
        <v>Д (Косинусная)</v>
      </c>
      <c r="G12" s="149" t="str">
        <f>VLOOKUP($B12,Данные!$A$2:$W$1215,8,FALSE)</f>
        <v>Samsung LM281</v>
      </c>
      <c r="H12" s="149" t="str">
        <f>VLOOKUP($B12,Данные!$A$2:$W$1215,14,FALSE)</f>
        <v>Рассеиватель - акрил (ПММА), основание - металл с порошковой покраской</v>
      </c>
      <c r="I12" s="149" t="str">
        <f>VLOOKUP($B12,Данные!$A$2:$W$1215,4,FALSE)</f>
        <v>176-264В AС</v>
      </c>
      <c r="J12" s="149">
        <f>VLOOKUP($B12,Данные!$A$2:$W$1215,5,FALSE)</f>
        <v>0.95</v>
      </c>
      <c r="K12" s="149" t="str">
        <f>VLOOKUP($B12,Данные!$A$2:$W$1215,15,FALSE)</f>
        <v xml:space="preserve"> -5°...+35° С</v>
      </c>
      <c r="L12" s="149" t="str">
        <f>VLOOKUP($B12,Данные!$A$2:$W$1215,16,FALSE)</f>
        <v>100 000 ч</v>
      </c>
      <c r="M12" s="307" t="str">
        <f>VLOOKUP($B12,Данные!A:AB,10,FALSE)</f>
        <v>595x595x45</v>
      </c>
      <c r="N12" s="307" t="str">
        <f>VLOOKUP($B12,Данные!A:AB,11,FALSE)</f>
        <v>600x600x50</v>
      </c>
      <c r="O12" s="307">
        <f>VLOOKUP($B12,Данные!A:AB,12,FALSE)</f>
        <v>2900</v>
      </c>
      <c r="P12" s="307">
        <f>VLOOKUP($B12,Данные!A:AB,13,FALSE)</f>
        <v>3700</v>
      </c>
      <c r="Q12" s="151">
        <f>VLOOKUP($B12,Данные!$A$2:$W$1215,9,FALSE)</f>
        <v>64</v>
      </c>
      <c r="R12" s="27">
        <f>VLOOKUP($B12,Данные!$A$2:$W$1215,2,FALSE)</f>
        <v>40</v>
      </c>
      <c r="S12" s="28">
        <f>VLOOKUP($B12,Данные!$A$2:$W$1215,3,FALSE)</f>
        <v>4800</v>
      </c>
      <c r="T12" s="29">
        <f t="shared" si="0"/>
        <v>120</v>
      </c>
      <c r="U12" s="34" t="str">
        <f>VLOOKUP($B12,Данные!$A$2:$W$1215,17,FALSE)</f>
        <v>5000К 4000К* 3000К*</v>
      </c>
      <c r="V12" s="34">
        <f>VLOOKUP($B12,Данные!$A$2:$W$1215,7,FALSE)</f>
        <v>20</v>
      </c>
      <c r="W12" s="104" t="str">
        <f>VLOOKUP($B12,Данные!$A$2:$W$1215,18,FALSE)</f>
        <v>5 лет</v>
      </c>
      <c r="X12" s="149"/>
      <c r="Y12" s="113">
        <f>VLOOKUP($B12,Данные!$A$2:$X$1215,24,FALSE)</f>
        <v>3580</v>
      </c>
    </row>
    <row r="13" spans="1:26" ht="90" customHeight="1" thickBot="1">
      <c r="A13" s="531"/>
      <c r="B13" s="38" t="s">
        <v>234</v>
      </c>
      <c r="C13" s="173">
        <f>VLOOKUP(B13,Данные!A:AB,28,FALSE)</f>
        <v>7009</v>
      </c>
      <c r="D13" s="534"/>
      <c r="E13" s="537"/>
      <c r="F13" s="150" t="str">
        <f>VLOOKUP($B13,Данные!$A$2:$W$1215,6,FALSE)</f>
        <v>Д (Косинусная)</v>
      </c>
      <c r="G13" s="150" t="str">
        <f>VLOOKUP($B13,Данные!$A$2:$W$1215,8,FALSE)</f>
        <v>Samsung LM281</v>
      </c>
      <c r="H13" s="150" t="str">
        <f>VLOOKUP($B13,Данные!$A$2:$W$1215,14,FALSE)</f>
        <v>Рассеиватель - акрил (ПММА), основание - металл с порошковой покраской</v>
      </c>
      <c r="I13" s="150" t="str">
        <f>VLOOKUP($B13,Данные!$A$2:$W$1215,4,FALSE)</f>
        <v>176-264В AС</v>
      </c>
      <c r="J13" s="150">
        <f>VLOOKUP($B13,Данные!$A$2:$W$1215,5,FALSE)</f>
        <v>0.95</v>
      </c>
      <c r="K13" s="150" t="str">
        <f>VLOOKUP($B13,Данные!$A$2:$W$1215,15,FALSE)</f>
        <v xml:space="preserve"> -5°...+35° С</v>
      </c>
      <c r="L13" s="150" t="str">
        <f>VLOOKUP($B13,Данные!$A$2:$W$1215,16,FALSE)</f>
        <v>100 000 ч</v>
      </c>
      <c r="M13" s="308" t="str">
        <f>VLOOKUP($B13,Данные!A:AB,10,FALSE)</f>
        <v>595x595x45</v>
      </c>
      <c r="N13" s="308" t="str">
        <f>VLOOKUP($B13,Данные!A:AB,11,FALSE)</f>
        <v>600x600x50</v>
      </c>
      <c r="O13" s="308">
        <f>VLOOKUP($B13,Данные!A:AB,12,FALSE)</f>
        <v>3000</v>
      </c>
      <c r="P13" s="308">
        <f>VLOOKUP($B13,Данные!A:AB,13,FALSE)</f>
        <v>3700</v>
      </c>
      <c r="Q13" s="152">
        <f>VLOOKUP($B13,Данные!$A$2:$W$1215,9,FALSE)</f>
        <v>80</v>
      </c>
      <c r="R13" s="23">
        <f>VLOOKUP($B13,Данные!$A$2:$W$1215,2,FALSE)</f>
        <v>50</v>
      </c>
      <c r="S13" s="24">
        <f>VLOOKUP($B13,Данные!$A$2:$W$1215,3,FALSE)</f>
        <v>6000</v>
      </c>
      <c r="T13" s="25">
        <f t="shared" si="0"/>
        <v>120</v>
      </c>
      <c r="U13" s="36" t="str">
        <f>VLOOKUP($B13,Данные!$A$2:$W$1215,17,FALSE)</f>
        <v>5000К 4000К* 3000К*</v>
      </c>
      <c r="V13" s="36">
        <f>VLOOKUP($B13,Данные!$A$2:$W$1215,7,FALSE)</f>
        <v>20</v>
      </c>
      <c r="W13" s="105" t="str">
        <f>VLOOKUP($B13,Данные!$A$2:$W$1215,18,FALSE)</f>
        <v>5 лет</v>
      </c>
      <c r="X13" s="150"/>
      <c r="Y13" s="114">
        <f>VLOOKUP($B13,Данные!$A$2:$X$1215,24,FALSE)</f>
        <v>4885</v>
      </c>
    </row>
    <row r="14" spans="1:26" ht="90" customHeight="1">
      <c r="A14" s="570"/>
      <c r="B14" s="37" t="s">
        <v>235</v>
      </c>
      <c r="C14" s="172">
        <f>VLOOKUP(B14,Данные!A:AB,28,FALSE)</f>
        <v>7010</v>
      </c>
      <c r="D14" s="532" t="s">
        <v>223</v>
      </c>
      <c r="E14" s="535" t="str">
        <f>CONCATENATE(CONCATENATE($F$4,": ",$F14,CHAR(10),$G$4,": ",$G14,CHAR(10),$H$4,": ",$H14,CHAR(10),$I$4,": ",$I14,CHAR(10),$J$4,": ",$J14,CHAR(10),$K$4,": ",$K14,CHAR(10),$L$4,": ",$L14,CHAR(10)),"*Цветовая темп.: 5000К (по умолчанию), 3000К, 4000К (опционально)","
")</f>
        <v xml:space="preserve">КСС: Д (Косинусная)
Светодиоды: Samsung LM281
Материал: Рассеиватель - акрил (ПММА), основание - металл с порошковой покраской
Рабочее напряжение: 176-264В AС
Сos φ: 0,95
Рабочая t°:  -5°...+35° С
Срок службы: 100 000 ч
*Цветовая темп.: 5000К (по умолчанию), 3000К, 4000К (опционально)
</v>
      </c>
      <c r="F14" s="149" t="str">
        <f>VLOOKUP($B14,Данные!$A$2:$W$1215,6,FALSE)</f>
        <v>Д (Косинусная)</v>
      </c>
      <c r="G14" s="149" t="str">
        <f>VLOOKUP($B14,Данные!$A$2:$W$1215,8,FALSE)</f>
        <v>Samsung LM281</v>
      </c>
      <c r="H14" s="149" t="str">
        <f>VLOOKUP($B14,Данные!$A$2:$W$1215,14,FALSE)</f>
        <v>Рассеиватель - акрил (ПММА), основание - металл с порошковой покраской</v>
      </c>
      <c r="I14" s="149" t="str">
        <f>VLOOKUP($B14,Данные!$A$2:$W$1215,4,FALSE)</f>
        <v>176-264В AС</v>
      </c>
      <c r="J14" s="149">
        <f>VLOOKUP($B14,Данные!$A$2:$W$1215,5,FALSE)</f>
        <v>0.95</v>
      </c>
      <c r="K14" s="149" t="str">
        <f>VLOOKUP($B14,Данные!$A$2:$W$1215,15,FALSE)</f>
        <v xml:space="preserve"> -5°...+35° С</v>
      </c>
      <c r="L14" s="149" t="str">
        <f>VLOOKUP($B14,Данные!$A$2:$W$1215,16,FALSE)</f>
        <v>100 000 ч</v>
      </c>
      <c r="M14" s="307" t="str">
        <f>VLOOKUP($B14,Данные!A:AB,10,FALSE)</f>
        <v>595x595x45</v>
      </c>
      <c r="N14" s="307" t="str">
        <f>VLOOKUP($B14,Данные!A:AB,11,FALSE)</f>
        <v>600x600x50</v>
      </c>
      <c r="O14" s="307">
        <f>VLOOKUP($B14,Данные!A:AB,12,FALSE)</f>
        <v>2550</v>
      </c>
      <c r="P14" s="307">
        <f>VLOOKUP($B14,Данные!A:AB,13,FALSE)</f>
        <v>3250</v>
      </c>
      <c r="Q14" s="151">
        <f>VLOOKUP($B14,Данные!$A$2:$W$1215,9,FALSE)</f>
        <v>56</v>
      </c>
      <c r="R14" s="27">
        <f>VLOOKUP($B14,Данные!$A$2:$W$1215,2,FALSE)</f>
        <v>30</v>
      </c>
      <c r="S14" s="28">
        <f>VLOOKUP($B14,Данные!$A$2:$W$1215,3,FALSE)</f>
        <v>3450</v>
      </c>
      <c r="T14" s="29">
        <f t="shared" si="0"/>
        <v>115</v>
      </c>
      <c r="U14" s="34" t="str">
        <f>VLOOKUP($B14,Данные!$A$2:$W$1215,17,FALSE)</f>
        <v>5000К 4000К* 3000К*</v>
      </c>
      <c r="V14" s="34">
        <f>VLOOKUP($B14,Данные!$A$2:$W$1215,7,FALSE)</f>
        <v>20</v>
      </c>
      <c r="W14" s="104" t="str">
        <f>VLOOKUP($B14,Данные!$A$2:$W$1215,18,FALSE)</f>
        <v>5 лет</v>
      </c>
      <c r="X14" s="149"/>
      <c r="Y14" s="113">
        <f>VLOOKUP($B14,Данные!$A$2:$X$1215,24,FALSE)</f>
        <v>3475</v>
      </c>
    </row>
    <row r="15" spans="1:26" ht="90" customHeight="1">
      <c r="A15" s="567"/>
      <c r="B15" s="38" t="s">
        <v>236</v>
      </c>
      <c r="C15" s="173">
        <f>VLOOKUP(B15,Данные!A:AB,28,FALSE)</f>
        <v>7011</v>
      </c>
      <c r="D15" s="533"/>
      <c r="E15" s="536"/>
      <c r="F15" s="149" t="str">
        <f>VLOOKUP($B15,Данные!$A$2:$W$1215,6,FALSE)</f>
        <v>Д (Косинусная)</v>
      </c>
      <c r="G15" s="149" t="str">
        <f>VLOOKUP($B15,Данные!$A$2:$W$1215,8,FALSE)</f>
        <v>Samsung LM281</v>
      </c>
      <c r="H15" s="149" t="str">
        <f>VLOOKUP($B15,Данные!$A$2:$W$1215,14,FALSE)</f>
        <v>Рассеиватель - акрил (ПММА), основание - металл с порошковой покраской</v>
      </c>
      <c r="I15" s="149" t="str">
        <f>VLOOKUP($B15,Данные!$A$2:$W$1215,4,FALSE)</f>
        <v>176-264В AС</v>
      </c>
      <c r="J15" s="149">
        <f>VLOOKUP($B15,Данные!$A$2:$W$1215,5,FALSE)</f>
        <v>0.95</v>
      </c>
      <c r="K15" s="149" t="str">
        <f>VLOOKUP($B15,Данные!$A$2:$W$1215,15,FALSE)</f>
        <v xml:space="preserve"> -5°...+35° С</v>
      </c>
      <c r="L15" s="149" t="str">
        <f>VLOOKUP($B15,Данные!$A$2:$W$1215,16,FALSE)</f>
        <v>100 000 ч</v>
      </c>
      <c r="M15" s="307" t="str">
        <f>VLOOKUP($B15,Данные!A:AB,10,FALSE)</f>
        <v>595x595x45</v>
      </c>
      <c r="N15" s="307" t="str">
        <f>VLOOKUP($B15,Данные!A:AB,11,FALSE)</f>
        <v>600x600x50</v>
      </c>
      <c r="O15" s="307">
        <f>VLOOKUP($B15,Данные!A:AB,12,FALSE)</f>
        <v>2650</v>
      </c>
      <c r="P15" s="307">
        <f>VLOOKUP($B15,Данные!A:AB,13,FALSE)</f>
        <v>3300</v>
      </c>
      <c r="Q15" s="151">
        <f>VLOOKUP($B15,Данные!$A$2:$W$1215,9,FALSE)</f>
        <v>64</v>
      </c>
      <c r="R15" s="27">
        <f>VLOOKUP($B15,Данные!$A$2:$W$1215,2,FALSE)</f>
        <v>40</v>
      </c>
      <c r="S15" s="28">
        <f>VLOOKUP($B15,Данные!$A$2:$W$1215,3,FALSE)</f>
        <v>4600</v>
      </c>
      <c r="T15" s="29">
        <f t="shared" si="0"/>
        <v>115</v>
      </c>
      <c r="U15" s="34" t="str">
        <f>VLOOKUP($B15,Данные!$A$2:$W$1215,17,FALSE)</f>
        <v>5000К 4000К* 3000К*</v>
      </c>
      <c r="V15" s="34">
        <f>VLOOKUP($B15,Данные!$A$2:$W$1215,7,FALSE)</f>
        <v>20</v>
      </c>
      <c r="W15" s="104" t="str">
        <f>VLOOKUP($B15,Данные!$A$2:$W$1215,18,FALSE)</f>
        <v>5 лет</v>
      </c>
      <c r="X15" s="149"/>
      <c r="Y15" s="113">
        <f>VLOOKUP($B15,Данные!$A$2:$X$1215,24,FALSE)</f>
        <v>3580</v>
      </c>
    </row>
    <row r="16" spans="1:26" ht="90" customHeight="1" thickBot="1">
      <c r="A16" s="568"/>
      <c r="B16" s="39" t="s">
        <v>237</v>
      </c>
      <c r="C16" s="174">
        <f>VLOOKUP(B16,Данные!A:AB,28,FALSE)</f>
        <v>7012</v>
      </c>
      <c r="D16" s="534"/>
      <c r="E16" s="537"/>
      <c r="F16" s="518" t="str">
        <f>VLOOKUP($B16,Данные!$A$2:$W$1215,6,FALSE)</f>
        <v>Д (Косинусная)</v>
      </c>
      <c r="G16" s="518" t="str">
        <f>VLOOKUP($B16,Данные!$A$2:$W$1215,8,FALSE)</f>
        <v>Samsung LM281</v>
      </c>
      <c r="H16" s="518" t="str">
        <f>VLOOKUP($B16,Данные!$A$2:$W$1215,14,FALSE)</f>
        <v>Рассеиватель - акрил (ПММА), основание - металл с порошковой покраской</v>
      </c>
      <c r="I16" s="518" t="str">
        <f>VLOOKUP($B16,Данные!$A$2:$W$1215,4,FALSE)</f>
        <v>176-264В AС</v>
      </c>
      <c r="J16" s="518">
        <f>VLOOKUP($B16,Данные!$A$2:$W$1215,5,FALSE)</f>
        <v>0.95</v>
      </c>
      <c r="K16" s="518" t="str">
        <f>VLOOKUP($B16,Данные!$A$2:$W$1215,15,FALSE)</f>
        <v xml:space="preserve"> -5°...+35° С</v>
      </c>
      <c r="L16" s="518" t="str">
        <f>VLOOKUP($B16,Данные!$A$2:$W$1215,16,FALSE)</f>
        <v>100 000 ч</v>
      </c>
      <c r="M16" s="521" t="str">
        <f>VLOOKUP($B16,Данные!A:AB,10,FALSE)</f>
        <v>595x595x45</v>
      </c>
      <c r="N16" s="521" t="str">
        <f>VLOOKUP($B16,Данные!A:AB,11,FALSE)</f>
        <v>600x600x50</v>
      </c>
      <c r="O16" s="521">
        <f>VLOOKUP($B16,Данные!A:AB,12,FALSE)</f>
        <v>2700</v>
      </c>
      <c r="P16" s="521">
        <f>VLOOKUP($B16,Данные!A:AB,13,FALSE)</f>
        <v>3400</v>
      </c>
      <c r="Q16" s="152">
        <f>VLOOKUP($B16,Данные!$A$2:$W$1215,9,FALSE)</f>
        <v>80</v>
      </c>
      <c r="R16" s="23">
        <f>VLOOKUP($B16,Данные!$A$2:$W$1215,2,FALSE)</f>
        <v>50</v>
      </c>
      <c r="S16" s="24">
        <f>VLOOKUP($B16,Данные!$A$2:$W$1215,3,FALSE)</f>
        <v>5750</v>
      </c>
      <c r="T16" s="25">
        <f t="shared" si="0"/>
        <v>115</v>
      </c>
      <c r="U16" s="36" t="str">
        <f>VLOOKUP($B16,Данные!$A$2:$W$1215,17,FALSE)</f>
        <v>5000К 4000К* 3000К*</v>
      </c>
      <c r="V16" s="36">
        <f>VLOOKUP($B16,Данные!$A$2:$W$1215,7,FALSE)</f>
        <v>20</v>
      </c>
      <c r="W16" s="105" t="str">
        <f>VLOOKUP($B16,Данные!$A$2:$W$1215,18,FALSE)</f>
        <v>5 лет</v>
      </c>
      <c r="X16" s="150"/>
      <c r="Y16" s="114">
        <f>VLOOKUP($B16,Данные!$A$2:$X$1215,24,FALSE)</f>
        <v>4885</v>
      </c>
    </row>
    <row r="17" spans="1:25" ht="90" customHeight="1">
      <c r="A17" s="570"/>
      <c r="B17" s="37" t="s">
        <v>839</v>
      </c>
      <c r="C17" s="172">
        <v>701032</v>
      </c>
      <c r="D17" s="532" t="s">
        <v>223</v>
      </c>
      <c r="E17" s="535" t="s">
        <v>845</v>
      </c>
      <c r="F17" s="517" t="s">
        <v>224</v>
      </c>
      <c r="G17" s="517" t="s">
        <v>29</v>
      </c>
      <c r="H17" s="517" t="s">
        <v>844</v>
      </c>
      <c r="I17" s="517" t="s">
        <v>20</v>
      </c>
      <c r="J17" s="517">
        <v>0.95</v>
      </c>
      <c r="K17" s="517" t="s">
        <v>230</v>
      </c>
      <c r="L17" s="517" t="s">
        <v>14</v>
      </c>
      <c r="M17" s="520" t="s">
        <v>843</v>
      </c>
      <c r="N17" s="520" t="s">
        <v>846</v>
      </c>
      <c r="O17" s="520">
        <v>1350</v>
      </c>
      <c r="P17" s="520">
        <v>2050</v>
      </c>
      <c r="Q17" s="492">
        <v>56</v>
      </c>
      <c r="R17" s="27">
        <v>32</v>
      </c>
      <c r="S17" s="28">
        <v>3680</v>
      </c>
      <c r="T17" s="29">
        <v>120</v>
      </c>
      <c r="U17" s="34" t="s">
        <v>319</v>
      </c>
      <c r="V17" s="34">
        <v>40</v>
      </c>
      <c r="W17" s="104" t="s">
        <v>842</v>
      </c>
      <c r="X17" s="494"/>
      <c r="Y17" s="113">
        <f>VLOOKUP($B17,Данные!$A$2:$X$1215,24,FALSE)</f>
        <v>2200</v>
      </c>
    </row>
    <row r="18" spans="1:25" ht="90" customHeight="1">
      <c r="A18" s="567"/>
      <c r="B18" s="38" t="s">
        <v>840</v>
      </c>
      <c r="C18" s="173">
        <v>701038</v>
      </c>
      <c r="D18" s="533"/>
      <c r="E18" s="536"/>
      <c r="F18" s="517" t="s">
        <v>224</v>
      </c>
      <c r="G18" s="517" t="s">
        <v>29</v>
      </c>
      <c r="H18" s="517" t="s">
        <v>844</v>
      </c>
      <c r="I18" s="517" t="s">
        <v>20</v>
      </c>
      <c r="J18" s="517">
        <v>0.95</v>
      </c>
      <c r="K18" s="517" t="s">
        <v>230</v>
      </c>
      <c r="L18" s="517" t="s">
        <v>14</v>
      </c>
      <c r="M18" s="520" t="s">
        <v>843</v>
      </c>
      <c r="N18" s="520" t="s">
        <v>455</v>
      </c>
      <c r="O18" s="520">
        <v>1450</v>
      </c>
      <c r="P18" s="520">
        <v>2150</v>
      </c>
      <c r="Q18" s="492">
        <v>64</v>
      </c>
      <c r="R18" s="27">
        <v>38</v>
      </c>
      <c r="S18" s="28">
        <v>4560</v>
      </c>
      <c r="T18" s="29">
        <v>120</v>
      </c>
      <c r="U18" s="34" t="s">
        <v>319</v>
      </c>
      <c r="V18" s="34">
        <v>40</v>
      </c>
      <c r="W18" s="104" t="s">
        <v>842</v>
      </c>
      <c r="X18" s="494"/>
      <c r="Y18" s="113">
        <f>VLOOKUP($B18,Данные!$A$2:$X$1215,24,FALSE)</f>
        <v>2285</v>
      </c>
    </row>
    <row r="19" spans="1:25" ht="90" customHeight="1" thickBot="1">
      <c r="A19" s="568"/>
      <c r="B19" s="39" t="s">
        <v>841</v>
      </c>
      <c r="C19" s="174">
        <v>701042</v>
      </c>
      <c r="D19" s="534"/>
      <c r="E19" s="537"/>
      <c r="F19" s="518" t="s">
        <v>224</v>
      </c>
      <c r="G19" s="518" t="s">
        <v>29</v>
      </c>
      <c r="H19" s="518" t="s">
        <v>844</v>
      </c>
      <c r="I19" s="518" t="s">
        <v>20</v>
      </c>
      <c r="J19" s="518">
        <v>0.95</v>
      </c>
      <c r="K19" s="518" t="s">
        <v>230</v>
      </c>
      <c r="L19" s="518" t="s">
        <v>14</v>
      </c>
      <c r="M19" s="521" t="s">
        <v>843</v>
      </c>
      <c r="N19" s="521" t="s">
        <v>455</v>
      </c>
      <c r="O19" s="521">
        <v>1500</v>
      </c>
      <c r="P19" s="521">
        <v>2200</v>
      </c>
      <c r="Q19" s="493">
        <v>72</v>
      </c>
      <c r="R19" s="23">
        <v>42</v>
      </c>
      <c r="S19" s="24">
        <v>5040</v>
      </c>
      <c r="T19" s="25">
        <v>120</v>
      </c>
      <c r="U19" s="36" t="s">
        <v>319</v>
      </c>
      <c r="V19" s="36">
        <v>40</v>
      </c>
      <c r="W19" s="105" t="s">
        <v>842</v>
      </c>
      <c r="X19" s="491"/>
      <c r="Y19" s="114">
        <f>VLOOKUP($B19,Данные!$A$2:$X$1215,24,FALSE)</f>
        <v>2360</v>
      </c>
    </row>
    <row r="20" spans="1:25" s="106" customFormat="1" ht="60" customHeight="1">
      <c r="A20" s="607" t="s">
        <v>503</v>
      </c>
      <c r="B20" s="608"/>
      <c r="C20" s="608"/>
      <c r="D20" s="608"/>
      <c r="E20" s="608"/>
      <c r="F20" s="608"/>
      <c r="G20" s="608"/>
      <c r="H20" s="608"/>
      <c r="I20" s="608"/>
      <c r="J20" s="608"/>
      <c r="K20" s="608"/>
      <c r="L20" s="608"/>
      <c r="M20" s="608"/>
      <c r="N20" s="608"/>
      <c r="O20" s="608"/>
      <c r="P20" s="608"/>
      <c r="Q20" s="608"/>
      <c r="R20" s="608"/>
      <c r="S20" s="608"/>
      <c r="T20" s="608"/>
      <c r="U20" s="608"/>
      <c r="V20" s="608"/>
      <c r="W20" s="608"/>
      <c r="X20" s="608"/>
      <c r="Y20" s="608"/>
    </row>
  </sheetData>
  <mergeCells count="26">
    <mergeCell ref="A1:B1"/>
    <mergeCell ref="C1:X1"/>
    <mergeCell ref="A5:A7"/>
    <mergeCell ref="D5:D7"/>
    <mergeCell ref="E5:E7"/>
    <mergeCell ref="A8:A10"/>
    <mergeCell ref="D8:D10"/>
    <mergeCell ref="E8:E10"/>
    <mergeCell ref="A2:Y2"/>
    <mergeCell ref="X3:X4"/>
    <mergeCell ref="C3:C4"/>
    <mergeCell ref="A3:A4"/>
    <mergeCell ref="B3:B4"/>
    <mergeCell ref="D3:D4"/>
    <mergeCell ref="E3:V3"/>
    <mergeCell ref="W3:W4"/>
    <mergeCell ref="A20:Y20"/>
    <mergeCell ref="A11:A13"/>
    <mergeCell ref="D11:D13"/>
    <mergeCell ref="E11:E13"/>
    <mergeCell ref="A14:A16"/>
    <mergeCell ref="D14:D16"/>
    <mergeCell ref="E14:E16"/>
    <mergeCell ref="A17:A19"/>
    <mergeCell ref="D17:D19"/>
    <mergeCell ref="E17:E19"/>
  </mergeCells>
  <pageMargins left="0.25" right="0.25" top="0.75" bottom="0.75" header="0.3" footer="0.3"/>
  <pageSetup paperSize="9" scale="30" fitToHeight="0" orientation="landscape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9</vt:i4>
      </vt:variant>
    </vt:vector>
  </HeadingPairs>
  <TitlesOfParts>
    <vt:vector size="21" baseType="lpstr">
      <vt:lpstr>Универсал</vt:lpstr>
      <vt:lpstr>Универсал Эконом</vt:lpstr>
      <vt:lpstr>Прожектор</vt:lpstr>
      <vt:lpstr>Прожектор Эконом</vt:lpstr>
      <vt:lpstr>Магистраль</vt:lpstr>
      <vt:lpstr>Магистраль Эконом</vt:lpstr>
      <vt:lpstr>Пром</vt:lpstr>
      <vt:lpstr>Парк</vt:lpstr>
      <vt:lpstr>Офис</vt:lpstr>
      <vt:lpstr>Ритейл</vt:lpstr>
      <vt:lpstr>Архитектура</vt:lpstr>
      <vt:lpstr>Данные</vt:lpstr>
      <vt:lpstr>Универсал!Заголовки_для_печати</vt:lpstr>
      <vt:lpstr>'Универсал Эконом'!Заголовки_для_печати</vt:lpstr>
      <vt:lpstr>Магистраль!Область_печати</vt:lpstr>
      <vt:lpstr>'Магистраль Эконом'!Область_печати</vt:lpstr>
      <vt:lpstr>Парк!Область_печати</vt:lpstr>
      <vt:lpstr>Прожектор!Область_печати</vt:lpstr>
      <vt:lpstr>'Прожектор Эконом'!Область_печати</vt:lpstr>
      <vt:lpstr>Универсал!Область_печати</vt:lpstr>
      <vt:lpstr>'Универсал Эконом'!Область_печати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Virona</dc:creator>
  <cp:lastModifiedBy>Nekhaeva.I</cp:lastModifiedBy>
  <cp:lastPrinted>2022-01-11T11:56:11Z</cp:lastPrinted>
  <dcterms:created xsi:type="dcterms:W3CDTF">2015-05-05T08:43:34Z</dcterms:created>
  <dcterms:modified xsi:type="dcterms:W3CDTF">2023-05-16T11:45:40Z</dcterms:modified>
</cp:coreProperties>
</file>